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60" windowHeight="11325" activeTab="0"/>
  </bookViews>
  <sheets>
    <sheet name="Table 1" sheetId="1" r:id="rId1"/>
  </sheets>
  <definedNames>
    <definedName name="_xlnm.Print_Area" localSheetId="0">'Table 1'!$B$2:$BD$53</definedName>
  </definedNames>
  <calcPr fullCalcOnLoad="1"/>
</workbook>
</file>

<file path=xl/sharedStrings.xml><?xml version="1.0" encoding="utf-8"?>
<sst xmlns="http://schemas.openxmlformats.org/spreadsheetml/2006/main" count="171" uniqueCount="118">
  <si>
    <t>Expenses</t>
  </si>
  <si>
    <t>Misc.</t>
  </si>
  <si>
    <t>Insurance</t>
  </si>
  <si>
    <t>Publication</t>
  </si>
  <si>
    <t>Computers</t>
  </si>
  <si>
    <t>Phones</t>
  </si>
  <si>
    <t>Grounds</t>
  </si>
  <si>
    <t>Revenues</t>
  </si>
  <si>
    <t>April</t>
  </si>
  <si>
    <t>May</t>
  </si>
  <si>
    <t>June</t>
  </si>
  <si>
    <t>July</t>
  </si>
  <si>
    <t>August</t>
  </si>
  <si>
    <t>September</t>
  </si>
  <si>
    <t>October</t>
  </si>
  <si>
    <t>November</t>
  </si>
  <si>
    <t>December</t>
  </si>
  <si>
    <t>Total</t>
  </si>
  <si>
    <t>Supplies (office)</t>
  </si>
  <si>
    <t>Supplies custodial</t>
  </si>
  <si>
    <t>Utilities</t>
  </si>
  <si>
    <t>January</t>
  </si>
  <si>
    <t>February</t>
  </si>
  <si>
    <t>March</t>
  </si>
  <si>
    <t>Grand</t>
  </si>
  <si>
    <t>Opening</t>
  </si>
  <si>
    <t>2020 through 2022</t>
  </si>
  <si>
    <t>Expenses Total:</t>
  </si>
  <si>
    <t>Revenues Total:</t>
  </si>
  <si>
    <t>Proforma Assumptions:</t>
  </si>
  <si>
    <t>General Assumptions</t>
  </si>
  <si>
    <t>Maintenance/Repairs</t>
  </si>
  <si>
    <t>Equipment  Lease [1]</t>
  </si>
  <si>
    <t>PT Desk Staff  [2]</t>
  </si>
  <si>
    <t>PT Custodial  [2]</t>
  </si>
  <si>
    <t>Child Watch Staff  [2]</t>
  </si>
  <si>
    <t>Instructors (fitness)  [2]</t>
  </si>
  <si>
    <t>Consultant  [2]</t>
  </si>
  <si>
    <t>Parking Lot  [3]</t>
  </si>
  <si>
    <t>Bathroom restoration  [4]</t>
  </si>
  <si>
    <t>Pickelball lines  [5]</t>
  </si>
  <si>
    <t>[5]  Pickleball lines expense is paid when work is completed in June of 2020.</t>
  </si>
  <si>
    <t>Basketball court  [6]</t>
  </si>
  <si>
    <t xml:space="preserve">Annual </t>
  </si>
  <si>
    <t>Repeating</t>
  </si>
  <si>
    <t>One Time Capital</t>
  </si>
  <si>
    <t>Improvements</t>
  </si>
  <si>
    <t>Net Cash Flow</t>
  </si>
  <si>
    <t>Proposed Grosse Ile Community Recreation Center Budget  Proforma 2020 through 2023</t>
  </si>
  <si>
    <t>Remaining</t>
  </si>
  <si>
    <t>[9]  Annual drop in fees total assumes that there are 90 drop in guests per month paying $8 per visit.</t>
  </si>
  <si>
    <t>[10]  All tennis memberships are pre-sold by July of 2020, and there is a 100% renewal rate.</t>
  </si>
  <si>
    <t>[11]  All pickleball memberships are pre-sold by July of 2020, and there is a 100% renewal rate.</t>
  </si>
  <si>
    <t>[12]  Annual special events revenue is assumed to be prorated during 2020 on a 12 month basis, and then equally divided by 12 months during 2021 and 2022.</t>
  </si>
  <si>
    <t>[13]    Adult programs is assumed to be prorated during 2020 on a 12 month basis during 2020, and 12 months during 2021 and 2022.</t>
  </si>
  <si>
    <t>[14]    Youth programs is assumed to be prorated during 2020 on a 12 month basis, then equally divided by 12 months during 2021 and 2022.</t>
  </si>
  <si>
    <t>[15]   Babysitting program is assumed to be prorated during 2020 on a 12 month basis, and equally divided by 12 months during 2021 and 2022.</t>
  </si>
  <si>
    <t>Roof replacement [7]</t>
  </si>
  <si>
    <t>Membership  [8]</t>
  </si>
  <si>
    <t>Drop in fees [9]</t>
  </si>
  <si>
    <t>Tennis  [10]</t>
  </si>
  <si>
    <t>Pickelball  [11]</t>
  </si>
  <si>
    <t>Special Events  [12]</t>
  </si>
  <si>
    <t>Adult Programs  [13]</t>
  </si>
  <si>
    <t>Youth Programs  [14]</t>
  </si>
  <si>
    <t>Babysitting  [15]</t>
  </si>
  <si>
    <t>End of 2022</t>
  </si>
  <si>
    <t>End of 2023</t>
  </si>
  <si>
    <t>[8]  Membership sales begin in March of 2020, and 1,000 memberships at a price of $15 per month are pre-sold by the grand opening in July of 2020.  Assuming a renewal rate of 90%, approximately 100 new memberships are sold in 2021, 2022 and 2023 to maintain total membership of 1,000 by the end of the year.</t>
  </si>
  <si>
    <t>Net Cash Flow 2020 through 2022:</t>
  </si>
  <si>
    <t>Lease Balances</t>
  </si>
  <si>
    <t>Loan and</t>
  </si>
  <si>
    <t>Loan &amp; Lease Balances End of 2022:</t>
  </si>
  <si>
    <t>Loan &amp; Lease Balances End of 2020</t>
  </si>
  <si>
    <t>Loan &amp; Lease Balances End of 2020:</t>
  </si>
  <si>
    <t>Net Cash Flow 2020 through 2021:</t>
  </si>
  <si>
    <t>Loan &amp; Lease Balances End of 2021:</t>
  </si>
  <si>
    <t>Loan &amp; Lease Balances End of 2021</t>
  </si>
  <si>
    <t>Net Cash Flow 2020 Minus</t>
  </si>
  <si>
    <t>Net Cash Flow 2020 through 2021 Minus</t>
  </si>
  <si>
    <t>Net Cash Flow 2020 through 2022 Minus</t>
  </si>
  <si>
    <t>Net Cash Flow 2020 through 2023:</t>
  </si>
  <si>
    <t>Loan &amp; Lease Balances End of 2023:</t>
  </si>
  <si>
    <t>Net Cash Flow 2020 through 2023 Minus</t>
  </si>
  <si>
    <t>[3]  Parking lot expense is paid in equal monthly payments (about $666.67 per month) with no interest over 60 months from July 2021 through July of 2026.  The Recreation Department will internally borrow $40,000 from the Township to obtain the capital needed to pay for construction which will start in May of 2021 and be completed by the end of June of 2021.  The proforma only shows 30 months of loan payments, so the loan balance due will be approximately $20,000 after December of 2023.</t>
  </si>
  <si>
    <t>[2]  Employees are paid as independent contractors without any FICA or benefits obligations.  If the Township would prefer to use its own employees, then the proforma must be modified to show FICA and benefit costs.</t>
  </si>
  <si>
    <t>1.  There is sufficient unmet demand for a new community recreation center on Grosse Ile that provides workout equipment, tennis, pickleball and other recreational activities to achieve the goal of having 1,000 membership pre-sold by July 1, 2020.</t>
  </si>
  <si>
    <t>2.  There will be no renovation or maintenance expenses for Building 39 beyond those shown in the proforma through the end of 2023.</t>
  </si>
  <si>
    <t>3.  Time spent by the Recreation Director and other Township managers involved in this enterprise is not accounted for in the proforma.</t>
  </si>
  <si>
    <t>4.  The staffing levels for the programs are sufficient and will not change between 2020 and 2022.</t>
  </si>
  <si>
    <t>5.  A management company will provide staffing at the center by contract with the Township so that staff working at the center will be considered independent contractors not Township employees with FICA and benefits expenses.  If the Township would prefer to use its own employees, then the proforma must be modified to show FICA and benefit costs.</t>
  </si>
  <si>
    <t>6.  The Township's advertising expenses will be nominal because it will use GI-TV, existing Township publications, social media, and earned media to publicize the memberships, programs and events.</t>
  </si>
  <si>
    <t>7.  Existing heating, cooling and humidity problems in the building will not affect membership, programs or events notwithstanding the fact that the Tennis Center has said these problems inhibit their ability to use the building during the coldest months of the winter and hottest months of the summer while there are also humidity problems that make the tennis courts too slippery to use at various times.</t>
  </si>
  <si>
    <t>8.  Insurance will pay for the roof repairs need to fix the current roof leak problem.  The existing roof will last until 2023 when it will be replaced at an estimated cost of $200,000.</t>
  </si>
  <si>
    <t>9.  Operational and regular maintenance expenses will not increase in future years.</t>
  </si>
  <si>
    <t>36 month equipment lease</t>
  </si>
  <si>
    <t>per month equipment lease fee</t>
  </si>
  <si>
    <t>End of 2020</t>
  </si>
  <si>
    <t>End of 2021</t>
  </si>
  <si>
    <t>[1]  Equipment lease annual costs $31,122.36 and the lease expense is equally divided over 12 months per year which is approximately $2,593.53 per month.  The initial 36 month lease cost totals $93,367.  Although the equipment lease has a 36 month term, 43 months are shown in the proforma.  It is assumed that the lease will become month-to-month after 36 months.</t>
  </si>
  <si>
    <t>Basktetball court expense.</t>
  </si>
  <si>
    <t>Equipment lease for 36 months.</t>
  </si>
  <si>
    <t xml:space="preserve">Capital Improvement </t>
  </si>
  <si>
    <t>Parking lot expense.</t>
  </si>
  <si>
    <t>Bathroom expense.</t>
  </si>
  <si>
    <t>[6]  Basketball court expense is paid in equal monthly payments ($1,000 per month) over 60 months from July 2021 through July of 2026.  In 2021, the Recreation Department will internally borrow $60,000 no interest from the Township to obtain the capital needed to pay for construction which will start in January of 2021 and be completed by the end of February of 2021.  The proforma only shows 30 months of loan payments, so the loan balance due will be approximately $30,000 after December of 2023.</t>
  </si>
  <si>
    <t>Roof replacement</t>
  </si>
  <si>
    <t>Net Cash Flow during 2021:</t>
  </si>
  <si>
    <t>Net Cash Flow during 2020:</t>
  </si>
  <si>
    <t>Net Cash Flow during 2022:</t>
  </si>
  <si>
    <t>Net Cash Flow during 2023:</t>
  </si>
  <si>
    <t>Year 2020</t>
  </si>
  <si>
    <t>Year 2021</t>
  </si>
  <si>
    <t>Year 2022</t>
  </si>
  <si>
    <t>Year 2023</t>
  </si>
  <si>
    <t>[4]  Bathroom renovation expense is paid in equal monthly payments ($833.33 per month) over 12 months from January of 2021 through December of 2021.  In 2020, the Recreation Department will internally borrow $10,000 with zero interest from the Township to obtain the capital needed to pay for construction which will start in the beginning of June of 2020 and be completed by the end of June of 2020.</t>
  </si>
  <si>
    <t>[7]  Roof replacement expense is paid in equal monthly payments ($1,111.11 per month) over 180 months (15 years) from April of 2023 through April of 2038.  In 2023, the Recreation Department will internally borrow $200,000 no interest from the Township to obtain the capital needed to pay for construction which will start in March of 2023 and be completed by the end of April of 2023.  The proforma only shows 9 months of loan payments, so the loan balance due will be approximately $190,000 after December of 2023.</t>
  </si>
  <si>
    <t>Updated May 21, 2020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</si>
</sst>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00"/>
    <numFmt numFmtId="165" formatCode="\$#,##0.00"/>
    <numFmt numFmtId="166" formatCode="[$-409]dddd\,\ mmmm\ dd\,\ yyyy"/>
    <numFmt numFmtId="167" formatCode="[$-409]h:mm:ss\ AM/PM"/>
    <numFmt numFmtId="168" formatCode="_(&quot;$&quot;* #,##0.0_);_(&quot;$&quot;* \(#,##0.0\);_(&quot;$&quot;* &quot;-&quot;??_);_(@_)"/>
    <numFmt numFmtId="169" formatCode="_(&quot;$&quot;* #,##0_);_(&quot;$&quot;* \(#,##0\);_(&quot;$&quot;* &quot;-&quot;??_);_(@_)"/>
  </numFmts>
  <fonts count="45">
    <font>
      <sz val="10"/>
      <color rgb="FF000000"/>
      <name val="Times New Roman"/>
      <family val="1"/>
    </font>
    <font>
      <sz val="11"/>
      <color indexed="8"/>
      <name val="Calibri"/>
      <family val="2"/>
    </font>
    <font>
      <sz val="10"/>
      <name val="Arial"/>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2"/>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b/>
      <sz val="12"/>
      <color rgb="FF00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99"/>
        <bgColor indexed="64"/>
      </patternFill>
    </fill>
    <fill>
      <patternFill patternType="solid">
        <fgColor theme="0" tint="-0.1499900072813034"/>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1">
    <xf numFmtId="0" fontId="0" fillId="0" borderId="0" xfId="0" applyFill="1" applyBorder="1" applyAlignment="1">
      <alignment horizontal="left" vertical="top"/>
    </xf>
    <xf numFmtId="0" fontId="41" fillId="0" borderId="0" xfId="0" applyFont="1" applyFill="1" applyBorder="1" applyAlignment="1">
      <alignment horizontal="left" vertical="top"/>
    </xf>
    <xf numFmtId="0" fontId="42" fillId="0" borderId="0" xfId="0" applyFont="1" applyFill="1" applyBorder="1" applyAlignment="1">
      <alignment horizontal="left" vertical="top"/>
    </xf>
    <xf numFmtId="44" fontId="41" fillId="0" borderId="0" xfId="44" applyFont="1" applyFill="1" applyBorder="1" applyAlignment="1">
      <alignment horizontal="right"/>
    </xf>
    <xf numFmtId="44" fontId="42" fillId="0" borderId="0" xfId="44" applyFont="1" applyFill="1" applyBorder="1" applyAlignment="1">
      <alignment horizontal="right" vertical="top"/>
    </xf>
    <xf numFmtId="44" fontId="41" fillId="0" borderId="0" xfId="44" applyFont="1" applyFill="1" applyBorder="1" applyAlignment="1">
      <alignment horizontal="left" vertical="top"/>
    </xf>
    <xf numFmtId="0" fontId="43" fillId="0" borderId="0" xfId="0" applyFont="1" applyFill="1" applyBorder="1" applyAlignment="1">
      <alignment horizontal="left" vertical="top"/>
    </xf>
    <xf numFmtId="0" fontId="42" fillId="6" borderId="0" xfId="0" applyFont="1" applyFill="1" applyBorder="1" applyAlignment="1">
      <alignment horizontal="left" vertical="top"/>
    </xf>
    <xf numFmtId="44" fontId="41" fillId="6" borderId="0" xfId="44" applyFont="1" applyFill="1" applyBorder="1" applyAlignment="1">
      <alignment horizontal="right"/>
    </xf>
    <xf numFmtId="0" fontId="41" fillId="6" borderId="0" xfId="0" applyFont="1" applyFill="1" applyBorder="1" applyAlignment="1">
      <alignment horizontal="left" vertical="top"/>
    </xf>
    <xf numFmtId="0" fontId="41" fillId="0" borderId="0" xfId="44" applyNumberFormat="1" applyFont="1" applyFill="1" applyBorder="1" applyAlignment="1">
      <alignment horizontal="right"/>
    </xf>
    <xf numFmtId="44" fontId="41" fillId="0" borderId="0" xfId="44" applyFont="1" applyFill="1" applyBorder="1" applyAlignment="1">
      <alignment horizontal="left"/>
    </xf>
    <xf numFmtId="44" fontId="41" fillId="0" borderId="0" xfId="44" applyFont="1" applyFill="1" applyBorder="1" applyAlignment="1">
      <alignment horizontal="left" vertical="top" wrapText="1"/>
    </xf>
    <xf numFmtId="0" fontId="41" fillId="0" borderId="0" xfId="44" applyNumberFormat="1" applyFont="1" applyFill="1" applyBorder="1" applyAlignment="1">
      <alignment horizontal="left" vertical="top" wrapText="1"/>
    </xf>
    <xf numFmtId="0" fontId="41" fillId="0" borderId="0" xfId="44" applyNumberFormat="1" applyFont="1" applyFill="1" applyBorder="1" applyAlignment="1">
      <alignment horizontal="left" wrapText="1"/>
    </xf>
    <xf numFmtId="0" fontId="42"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2" xfId="0" applyFont="1" applyFill="1" applyBorder="1" applyAlignment="1">
      <alignment horizontal="center" vertical="top"/>
    </xf>
    <xf numFmtId="0" fontId="42" fillId="0" borderId="13" xfId="0" applyFont="1" applyFill="1" applyBorder="1" applyAlignment="1">
      <alignment horizontal="center" vertical="top"/>
    </xf>
    <xf numFmtId="0" fontId="42" fillId="33" borderId="10" xfId="0" applyFont="1" applyFill="1" applyBorder="1" applyAlignment="1">
      <alignment horizontal="center" vertical="top"/>
    </xf>
    <xf numFmtId="0" fontId="42" fillId="33" borderId="14" xfId="0" applyFont="1" applyFill="1" applyBorder="1" applyAlignment="1">
      <alignment horizontal="center" vertical="top"/>
    </xf>
    <xf numFmtId="0" fontId="42" fillId="33" borderId="11" xfId="0" applyFont="1" applyFill="1" applyBorder="1" applyAlignment="1">
      <alignment horizontal="center" vertical="top"/>
    </xf>
    <xf numFmtId="44" fontId="42" fillId="32" borderId="15" xfId="44" applyFont="1" applyFill="1" applyBorder="1" applyAlignment="1">
      <alignment horizontal="left" vertical="top"/>
    </xf>
    <xf numFmtId="0" fontId="41" fillId="0" borderId="0" xfId="44" applyNumberFormat="1" applyFont="1" applyFill="1" applyBorder="1" applyAlignment="1">
      <alignment vertical="top" wrapText="1"/>
    </xf>
    <xf numFmtId="44" fontId="42" fillId="10" borderId="15" xfId="44" applyFont="1" applyFill="1" applyBorder="1" applyAlignment="1">
      <alignment horizontal="left" vertical="top"/>
    </xf>
    <xf numFmtId="0" fontId="42" fillId="3" borderId="16" xfId="0" applyFont="1" applyFill="1" applyBorder="1" applyAlignment="1">
      <alignment horizontal="left" vertical="top"/>
    </xf>
    <xf numFmtId="0" fontId="42" fillId="0" borderId="10" xfId="0" applyFont="1" applyFill="1" applyBorder="1" applyAlignment="1">
      <alignment horizontal="center"/>
    </xf>
    <xf numFmtId="0" fontId="42" fillId="0" borderId="11" xfId="0" applyFont="1" applyFill="1" applyBorder="1" applyAlignment="1">
      <alignment horizontal="center"/>
    </xf>
    <xf numFmtId="0" fontId="41" fillId="0" borderId="0" xfId="0" applyFont="1" applyFill="1" applyBorder="1" applyAlignment="1">
      <alignment/>
    </xf>
    <xf numFmtId="0" fontId="42" fillId="0" borderId="0" xfId="0" applyFont="1" applyFill="1" applyBorder="1" applyAlignment="1">
      <alignment/>
    </xf>
    <xf numFmtId="44" fontId="41" fillId="0" borderId="0" xfId="44" applyFont="1" applyFill="1" applyBorder="1" applyAlignment="1">
      <alignment/>
    </xf>
    <xf numFmtId="0" fontId="41" fillId="0" borderId="0" xfId="0" applyFont="1" applyFill="1" applyBorder="1" applyAlignment="1">
      <alignment vertical="top"/>
    </xf>
    <xf numFmtId="0" fontId="42" fillId="0" borderId="0" xfId="0" applyFont="1" applyFill="1" applyBorder="1" applyAlignment="1">
      <alignment vertical="top"/>
    </xf>
    <xf numFmtId="44" fontId="41" fillId="0" borderId="0" xfId="44" applyFont="1" applyFill="1" applyBorder="1" applyAlignment="1">
      <alignment vertical="top"/>
    </xf>
    <xf numFmtId="169" fontId="41" fillId="0" borderId="0" xfId="44" applyNumberFormat="1" applyFont="1" applyFill="1" applyBorder="1" applyAlignment="1">
      <alignment vertical="top"/>
    </xf>
    <xf numFmtId="169" fontId="41" fillId="6" borderId="0" xfId="44" applyNumberFormat="1" applyFont="1" applyFill="1" applyBorder="1" applyAlignment="1">
      <alignment horizontal="right"/>
    </xf>
    <xf numFmtId="169" fontId="41" fillId="0" borderId="0" xfId="44" applyNumberFormat="1" applyFont="1" applyFill="1" applyBorder="1" applyAlignment="1">
      <alignment horizontal="left" vertical="top"/>
    </xf>
    <xf numFmtId="169" fontId="41" fillId="6" borderId="0" xfId="44" applyNumberFormat="1" applyFont="1" applyFill="1" applyBorder="1" applyAlignment="1">
      <alignment horizontal="left" vertical="top"/>
    </xf>
    <xf numFmtId="169" fontId="41" fillId="0" borderId="0" xfId="44" applyNumberFormat="1" applyFont="1" applyFill="1" applyBorder="1" applyAlignment="1">
      <alignment horizontal="right"/>
    </xf>
    <xf numFmtId="169" fontId="42" fillId="0" borderId="10" xfId="44" applyNumberFormat="1" applyFont="1" applyFill="1" applyBorder="1" applyAlignment="1">
      <alignment horizontal="center"/>
    </xf>
    <xf numFmtId="169" fontId="42" fillId="0" borderId="11" xfId="44" applyNumberFormat="1" applyFont="1" applyFill="1" applyBorder="1" applyAlignment="1">
      <alignment horizontal="center"/>
    </xf>
    <xf numFmtId="169" fontId="42" fillId="0" borderId="0" xfId="44" applyNumberFormat="1" applyFont="1" applyFill="1" applyBorder="1" applyAlignment="1">
      <alignment horizontal="right"/>
    </xf>
    <xf numFmtId="169" fontId="41" fillId="0" borderId="17" xfId="44" applyNumberFormat="1" applyFont="1" applyFill="1" applyBorder="1" applyAlignment="1">
      <alignment horizontal="left" vertical="top"/>
    </xf>
    <xf numFmtId="169" fontId="41" fillId="32" borderId="17" xfId="44" applyNumberFormat="1" applyFont="1" applyFill="1" applyBorder="1" applyAlignment="1">
      <alignment horizontal="left" vertical="top"/>
    </xf>
    <xf numFmtId="169" fontId="44" fillId="32" borderId="17" xfId="44" applyNumberFormat="1" applyFont="1" applyFill="1" applyBorder="1" applyAlignment="1">
      <alignment horizontal="left" vertical="top"/>
    </xf>
    <xf numFmtId="169" fontId="41" fillId="0" borderId="0" xfId="44" applyNumberFormat="1" applyFont="1" applyFill="1" applyBorder="1" applyAlignment="1">
      <alignment/>
    </xf>
    <xf numFmtId="169" fontId="41" fillId="0" borderId="0" xfId="44" applyNumberFormat="1" applyFont="1" applyFill="1" applyBorder="1" applyAlignment="1">
      <alignment horizontal="left"/>
    </xf>
    <xf numFmtId="169" fontId="2" fillId="32" borderId="17" xfId="44" applyNumberFormat="1" applyFont="1" applyFill="1" applyBorder="1" applyAlignment="1">
      <alignment horizontal="left" vertical="top"/>
    </xf>
    <xf numFmtId="44" fontId="41" fillId="0" borderId="0" xfId="44" applyNumberFormat="1" applyFont="1" applyFill="1" applyBorder="1" applyAlignment="1">
      <alignment horizontal="left" vertical="top"/>
    </xf>
    <xf numFmtId="169" fontId="41" fillId="0" borderId="0" xfId="0" applyNumberFormat="1" applyFont="1" applyFill="1" applyBorder="1" applyAlignment="1">
      <alignment horizontal="left" vertical="top"/>
    </xf>
    <xf numFmtId="169" fontId="42" fillId="0" borderId="0" xfId="0" applyNumberFormat="1" applyFont="1" applyFill="1" applyBorder="1" applyAlignment="1">
      <alignment horizontal="left" vertical="top"/>
    </xf>
    <xf numFmtId="169" fontId="42" fillId="0" borderId="10" xfId="0" applyNumberFormat="1" applyFont="1" applyFill="1" applyBorder="1" applyAlignment="1">
      <alignment horizontal="center" vertical="top"/>
    </xf>
    <xf numFmtId="169" fontId="2" fillId="6" borderId="0" xfId="44" applyNumberFormat="1" applyFont="1" applyFill="1" applyBorder="1" applyAlignment="1">
      <alignment horizontal="right"/>
    </xf>
    <xf numFmtId="169" fontId="2" fillId="6" borderId="0" xfId="44" applyNumberFormat="1" applyFont="1" applyFill="1" applyBorder="1" applyAlignment="1">
      <alignment horizontal="left" vertical="top"/>
    </xf>
    <xf numFmtId="0" fontId="42" fillId="6" borderId="0" xfId="0" applyFont="1" applyFill="1" applyBorder="1" applyAlignment="1">
      <alignment horizontal="center"/>
    </xf>
    <xf numFmtId="169" fontId="42" fillId="0" borderId="14" xfId="0" applyNumberFormat="1" applyFont="1" applyFill="1" applyBorder="1" applyAlignment="1">
      <alignment horizontal="center"/>
    </xf>
    <xf numFmtId="169" fontId="41" fillId="0" borderId="17" xfId="44" applyNumberFormat="1" applyFont="1" applyFill="1" applyBorder="1" applyAlignment="1">
      <alignment vertical="top"/>
    </xf>
    <xf numFmtId="0" fontId="41" fillId="34" borderId="0" xfId="0" applyFont="1" applyFill="1" applyBorder="1" applyAlignment="1">
      <alignment vertical="top"/>
    </xf>
    <xf numFmtId="169" fontId="41" fillId="34" borderId="0" xfId="44" applyNumberFormat="1" applyFont="1" applyFill="1" applyBorder="1" applyAlignment="1">
      <alignment vertical="top"/>
    </xf>
    <xf numFmtId="44" fontId="42" fillId="0" borderId="0" xfId="44" applyFont="1" applyFill="1" applyBorder="1" applyAlignment="1">
      <alignment horizontal="left" vertical="top"/>
    </xf>
    <xf numFmtId="44" fontId="42" fillId="0" borderId="15" xfId="44" applyFont="1" applyFill="1" applyBorder="1" applyAlignment="1">
      <alignment horizontal="left" vertical="top"/>
    </xf>
    <xf numFmtId="44" fontId="42" fillId="0" borderId="15" xfId="44" applyFont="1" applyFill="1" applyBorder="1" applyAlignment="1">
      <alignment horizontal="left"/>
    </xf>
    <xf numFmtId="169" fontId="44" fillId="35" borderId="17" xfId="44" applyNumberFormat="1" applyFont="1" applyFill="1" applyBorder="1" applyAlignment="1">
      <alignment vertical="top"/>
    </xf>
    <xf numFmtId="169" fontId="44" fillId="0" borderId="17" xfId="44" applyNumberFormat="1" applyFont="1" applyFill="1" applyBorder="1" applyAlignment="1">
      <alignment vertical="top"/>
    </xf>
    <xf numFmtId="169" fontId="2" fillId="0" borderId="17" xfId="44" applyNumberFormat="1" applyFont="1" applyFill="1" applyBorder="1" applyAlignment="1">
      <alignment vertical="top"/>
    </xf>
    <xf numFmtId="169" fontId="44" fillId="0" borderId="0" xfId="44" applyNumberFormat="1" applyFont="1" applyFill="1" applyBorder="1" applyAlignment="1">
      <alignment vertical="top"/>
    </xf>
    <xf numFmtId="0" fontId="42" fillId="34" borderId="0" xfId="0" applyFont="1" applyFill="1" applyBorder="1" applyAlignment="1">
      <alignment horizontal="left" vertical="top"/>
    </xf>
    <xf numFmtId="44" fontId="42" fillId="34" borderId="0" xfId="44" applyFont="1" applyFill="1" applyBorder="1" applyAlignment="1">
      <alignment horizontal="left" vertical="top"/>
    </xf>
    <xf numFmtId="169" fontId="44" fillId="0" borderId="0" xfId="44" applyNumberFormat="1" applyFont="1" applyFill="1" applyBorder="1" applyAlignment="1">
      <alignment horizontal="left" vertical="top"/>
    </xf>
    <xf numFmtId="169" fontId="2" fillId="0" borderId="0" xfId="44" applyNumberFormat="1" applyFont="1" applyFill="1" applyBorder="1" applyAlignment="1">
      <alignment horizontal="left" vertical="top"/>
    </xf>
    <xf numFmtId="169" fontId="2" fillId="0" borderId="0" xfId="44"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CA254"/>
  <sheetViews>
    <sheetView tabSelected="1" zoomScalePageLayoutView="0" workbookViewId="0" topLeftCell="A19">
      <pane xSplit="3" topLeftCell="AR1" activePane="topRight" state="frozen"/>
      <selection pane="topLeft" activeCell="A4" sqref="A4"/>
      <selection pane="topRight" activeCell="Q6" sqref="Q6"/>
    </sheetView>
  </sheetViews>
  <sheetFormatPr defaultColWidth="9.33203125" defaultRowHeight="12.75"/>
  <cols>
    <col min="1" max="1" width="7.83203125" style="1" customWidth="1"/>
    <col min="2" max="2" width="44.16015625" style="1" customWidth="1"/>
    <col min="3" max="3" width="22.16015625" style="31" customWidth="1"/>
    <col min="4" max="4" width="4.66015625" style="9" customWidth="1"/>
    <col min="5" max="5" width="10.83203125" style="1" customWidth="1"/>
    <col min="6" max="6" width="15.5" style="1" customWidth="1"/>
    <col min="7" max="7" width="16" style="1" customWidth="1"/>
    <col min="8" max="8" width="15.16015625" style="1" customWidth="1"/>
    <col min="9" max="9" width="13.66015625" style="1" customWidth="1"/>
    <col min="10" max="10" width="14.16015625" style="1" customWidth="1"/>
    <col min="11" max="11" width="13.16015625" style="1" customWidth="1"/>
    <col min="12" max="12" width="12.83203125" style="1" customWidth="1"/>
    <col min="13" max="13" width="13.16015625" style="1" customWidth="1"/>
    <col min="14" max="14" width="14.16015625" style="31" customWidth="1"/>
    <col min="15" max="15" width="4.83203125" style="9" customWidth="1"/>
    <col min="16" max="16" width="15.16015625" style="1" customWidth="1"/>
    <col min="17" max="17" width="13" style="1" customWidth="1"/>
    <col min="18" max="18" width="14.66015625" style="1" customWidth="1"/>
    <col min="19" max="19" width="13.16015625" style="1" customWidth="1"/>
    <col min="20" max="20" width="13" style="1" customWidth="1"/>
    <col min="21" max="21" width="15.33203125" style="1" customWidth="1"/>
    <col min="22" max="22" width="13.5" style="1" customWidth="1"/>
    <col min="23" max="23" width="12.83203125" style="1" customWidth="1"/>
    <col min="24" max="24" width="14.16015625" style="1" customWidth="1"/>
    <col min="25" max="25" width="14.83203125" style="1" customWidth="1"/>
    <col min="26" max="26" width="13.83203125" style="1" customWidth="1"/>
    <col min="27" max="27" width="13.66015625" style="1" customWidth="1"/>
    <col min="28" max="28" width="15.5" style="28" customWidth="1"/>
    <col min="29" max="29" width="4" style="9" customWidth="1"/>
    <col min="30" max="30" width="14.83203125" style="1" customWidth="1"/>
    <col min="31" max="31" width="15.5" style="1" customWidth="1"/>
    <col min="32" max="32" width="13.33203125" style="1" customWidth="1"/>
    <col min="33" max="33" width="14.16015625" style="1" customWidth="1"/>
    <col min="34" max="34" width="13.16015625" style="1" customWidth="1"/>
    <col min="35" max="35" width="14.16015625" style="1" customWidth="1"/>
    <col min="36" max="36" width="14" style="1" customWidth="1"/>
    <col min="37" max="37" width="15.83203125" style="1" customWidth="1"/>
    <col min="38" max="38" width="13.66015625" style="1" customWidth="1"/>
    <col min="39" max="39" width="16.33203125" style="1" customWidth="1"/>
    <col min="40" max="40" width="16" style="1" customWidth="1"/>
    <col min="41" max="41" width="13.16015625" style="1" customWidth="1"/>
    <col min="42" max="42" width="15" style="1" customWidth="1"/>
    <col min="43" max="43" width="4.16015625" style="9" customWidth="1"/>
    <col min="44" max="44" width="11.83203125" style="0" customWidth="1"/>
    <col min="45" max="45" width="12" style="1" customWidth="1"/>
    <col min="46" max="46" width="11.16015625" style="1" customWidth="1"/>
    <col min="47" max="47" width="11.33203125" style="1" customWidth="1"/>
    <col min="48" max="48" width="11.66015625" style="1" customWidth="1"/>
    <col min="49" max="49" width="11.5" style="1" customWidth="1"/>
    <col min="50" max="50" width="11" style="1" customWidth="1"/>
    <col min="51" max="51" width="11.16015625" style="1" customWidth="1"/>
    <col min="52" max="52" width="13.83203125" style="1" customWidth="1"/>
    <col min="53" max="53" width="12.33203125" style="1" customWidth="1"/>
    <col min="54" max="54" width="14" style="1" customWidth="1"/>
    <col min="55" max="55" width="13.33203125" style="1" customWidth="1"/>
    <col min="56" max="56" width="13.83203125" style="1" customWidth="1"/>
    <col min="57" max="57" width="3.5" style="1" customWidth="1"/>
    <col min="58" max="58" width="18.83203125" style="1" customWidth="1"/>
    <col min="59" max="59" width="3.5" style="1" customWidth="1"/>
    <col min="60" max="60" width="18.33203125" style="1" customWidth="1"/>
    <col min="61" max="61" width="3.5" style="1" customWidth="1"/>
    <col min="62" max="62" width="18.33203125" style="49" customWidth="1"/>
    <col min="63" max="63" width="4.83203125" style="1" customWidth="1"/>
    <col min="64" max="64" width="19" style="1" customWidth="1"/>
    <col min="65" max="65" width="4.83203125" style="1" customWidth="1"/>
    <col min="66" max="69" width="9.33203125" style="1" customWidth="1"/>
    <col min="70" max="70" width="29.66015625" style="1" customWidth="1"/>
    <col min="71" max="71" width="34" style="31" customWidth="1"/>
    <col min="72" max="76" width="9.33203125" style="1" customWidth="1"/>
    <col min="77" max="77" width="20.16015625" style="1" customWidth="1"/>
    <col min="78" max="16384" width="9.33203125" style="1" customWidth="1"/>
  </cols>
  <sheetData>
    <row r="1" spans="4:43" ht="12.75">
      <c r="D1" s="1"/>
      <c r="O1" s="1"/>
      <c r="AC1" s="1"/>
      <c r="AQ1" s="1"/>
    </row>
    <row r="2" spans="2:71" s="2" customFormat="1" ht="15.75">
      <c r="B2" s="6" t="s">
        <v>48</v>
      </c>
      <c r="C2" s="32"/>
      <c r="N2" s="32"/>
      <c r="AB2" s="29"/>
      <c r="BJ2" s="50"/>
      <c r="BS2" s="32"/>
    </row>
    <row r="3" spans="2:71" s="2" customFormat="1" ht="12.75">
      <c r="B3" s="2" t="s">
        <v>117</v>
      </c>
      <c r="C3" s="32"/>
      <c r="N3" s="32"/>
      <c r="AB3" s="29"/>
      <c r="BJ3" s="50"/>
      <c r="BS3" s="32"/>
    </row>
    <row r="4" spans="3:71" s="2" customFormat="1" ht="12.75">
      <c r="C4" s="32"/>
      <c r="H4" s="19" t="s">
        <v>24</v>
      </c>
      <c r="N4" s="32"/>
      <c r="AB4" s="29"/>
      <c r="BF4" s="51" t="s">
        <v>71</v>
      </c>
      <c r="BH4" s="51" t="s">
        <v>71</v>
      </c>
      <c r="BJ4" s="51" t="s">
        <v>71</v>
      </c>
      <c r="BL4" s="51" t="s">
        <v>71</v>
      </c>
      <c r="BS4" s="32"/>
    </row>
    <row r="5" spans="3:71" s="2" customFormat="1" ht="12.75">
      <c r="C5" s="32"/>
      <c r="H5" s="20" t="s">
        <v>25</v>
      </c>
      <c r="N5" s="32"/>
      <c r="AB5" s="29"/>
      <c r="BF5" s="55" t="s">
        <v>70</v>
      </c>
      <c r="BH5" s="55" t="s">
        <v>70</v>
      </c>
      <c r="BJ5" s="55" t="s">
        <v>70</v>
      </c>
      <c r="BK5" s="54"/>
      <c r="BL5" s="55" t="s">
        <v>70</v>
      </c>
      <c r="BM5" s="54"/>
      <c r="BS5" s="32"/>
    </row>
    <row r="6" spans="3:77" s="2" customFormat="1" ht="12.75">
      <c r="C6" s="26" t="s">
        <v>44</v>
      </c>
      <c r="D6" s="7"/>
      <c r="E6" s="15">
        <v>2020</v>
      </c>
      <c r="F6" s="15">
        <v>2020</v>
      </c>
      <c r="G6" s="17">
        <v>2020</v>
      </c>
      <c r="H6" s="20">
        <v>2020</v>
      </c>
      <c r="I6" s="15">
        <v>2020</v>
      </c>
      <c r="J6" s="15">
        <v>2020</v>
      </c>
      <c r="K6" s="15">
        <v>2020</v>
      </c>
      <c r="L6" s="15">
        <v>2020</v>
      </c>
      <c r="M6" s="15">
        <v>2020</v>
      </c>
      <c r="N6" s="15">
        <v>2020</v>
      </c>
      <c r="O6" s="7"/>
      <c r="P6" s="15">
        <v>2021</v>
      </c>
      <c r="Q6" s="15">
        <v>2021</v>
      </c>
      <c r="R6" s="15">
        <v>2021</v>
      </c>
      <c r="S6" s="15">
        <v>2021</v>
      </c>
      <c r="T6" s="15">
        <v>2021</v>
      </c>
      <c r="U6" s="15">
        <v>2021</v>
      </c>
      <c r="V6" s="15">
        <v>2021</v>
      </c>
      <c r="W6" s="15">
        <v>2021</v>
      </c>
      <c r="X6" s="15">
        <v>2021</v>
      </c>
      <c r="Y6" s="15">
        <v>2021</v>
      </c>
      <c r="Z6" s="15">
        <v>2021</v>
      </c>
      <c r="AA6" s="15">
        <v>2021</v>
      </c>
      <c r="AB6" s="15">
        <v>2021</v>
      </c>
      <c r="AC6" s="7"/>
      <c r="AD6" s="15">
        <v>2022</v>
      </c>
      <c r="AE6" s="15">
        <v>2022</v>
      </c>
      <c r="AF6" s="15">
        <v>2022</v>
      </c>
      <c r="AG6" s="15">
        <v>2022</v>
      </c>
      <c r="AH6" s="15">
        <v>2022</v>
      </c>
      <c r="AI6" s="15">
        <v>2022</v>
      </c>
      <c r="AJ6" s="15">
        <v>2022</v>
      </c>
      <c r="AK6" s="15">
        <v>2022</v>
      </c>
      <c r="AL6" s="15">
        <v>2022</v>
      </c>
      <c r="AM6" s="15">
        <v>2022</v>
      </c>
      <c r="AN6" s="15">
        <v>2022</v>
      </c>
      <c r="AO6" s="15">
        <v>2022</v>
      </c>
      <c r="AP6" s="15">
        <v>2022</v>
      </c>
      <c r="AQ6" s="7"/>
      <c r="AR6" s="15">
        <v>2023</v>
      </c>
      <c r="AS6" s="15">
        <v>2023</v>
      </c>
      <c r="AT6" s="15">
        <v>2023</v>
      </c>
      <c r="AU6" s="15">
        <v>2023</v>
      </c>
      <c r="AV6" s="15">
        <v>2023</v>
      </c>
      <c r="AW6" s="15">
        <v>2023</v>
      </c>
      <c r="AX6" s="15">
        <v>2023</v>
      </c>
      <c r="AY6" s="15">
        <v>2023</v>
      </c>
      <c r="AZ6" s="15">
        <v>2023</v>
      </c>
      <c r="BA6" s="15">
        <v>2023</v>
      </c>
      <c r="BB6" s="15">
        <v>2023</v>
      </c>
      <c r="BC6" s="15">
        <v>2023</v>
      </c>
      <c r="BD6" s="15">
        <v>2023</v>
      </c>
      <c r="BE6" s="7"/>
      <c r="BF6" s="55" t="s">
        <v>49</v>
      </c>
      <c r="BG6" s="7"/>
      <c r="BH6" s="55" t="s">
        <v>49</v>
      </c>
      <c r="BI6" s="7"/>
      <c r="BJ6" s="55" t="s">
        <v>49</v>
      </c>
      <c r="BK6" s="54"/>
      <c r="BL6" s="55" t="s">
        <v>49</v>
      </c>
      <c r="BM6" s="54"/>
      <c r="BR6" s="2" t="s">
        <v>102</v>
      </c>
      <c r="BS6" s="32"/>
      <c r="BY6" s="15" t="s">
        <v>26</v>
      </c>
    </row>
    <row r="7" spans="2:77" s="2" customFormat="1" ht="12.75">
      <c r="B7" s="25" t="s">
        <v>0</v>
      </c>
      <c r="C7" s="27" t="s">
        <v>43</v>
      </c>
      <c r="D7" s="7"/>
      <c r="E7" s="16" t="s">
        <v>8</v>
      </c>
      <c r="F7" s="16" t="s">
        <v>9</v>
      </c>
      <c r="G7" s="18" t="s">
        <v>10</v>
      </c>
      <c r="H7" s="21" t="s">
        <v>11</v>
      </c>
      <c r="I7" s="16" t="s">
        <v>12</v>
      </c>
      <c r="J7" s="16" t="s">
        <v>13</v>
      </c>
      <c r="K7" s="16" t="s">
        <v>14</v>
      </c>
      <c r="L7" s="16" t="s">
        <v>15</v>
      </c>
      <c r="M7" s="16" t="s">
        <v>16</v>
      </c>
      <c r="N7" s="16" t="s">
        <v>17</v>
      </c>
      <c r="O7" s="7"/>
      <c r="P7" s="16" t="s">
        <v>21</v>
      </c>
      <c r="Q7" s="16" t="s">
        <v>22</v>
      </c>
      <c r="R7" s="16" t="s">
        <v>23</v>
      </c>
      <c r="S7" s="16" t="s">
        <v>8</v>
      </c>
      <c r="T7" s="16" t="s">
        <v>9</v>
      </c>
      <c r="U7" s="16" t="s">
        <v>10</v>
      </c>
      <c r="V7" s="16" t="s">
        <v>11</v>
      </c>
      <c r="W7" s="16" t="s">
        <v>12</v>
      </c>
      <c r="X7" s="16" t="s">
        <v>13</v>
      </c>
      <c r="Y7" s="16" t="s">
        <v>14</v>
      </c>
      <c r="Z7" s="16" t="s">
        <v>15</v>
      </c>
      <c r="AA7" s="16" t="s">
        <v>16</v>
      </c>
      <c r="AB7" s="16" t="s">
        <v>17</v>
      </c>
      <c r="AC7" s="7"/>
      <c r="AD7" s="16" t="s">
        <v>21</v>
      </c>
      <c r="AE7" s="16" t="s">
        <v>22</v>
      </c>
      <c r="AF7" s="16" t="s">
        <v>23</v>
      </c>
      <c r="AG7" s="16" t="s">
        <v>8</v>
      </c>
      <c r="AH7" s="16" t="s">
        <v>9</v>
      </c>
      <c r="AI7" s="16" t="s">
        <v>10</v>
      </c>
      <c r="AJ7" s="16" t="s">
        <v>11</v>
      </c>
      <c r="AK7" s="16" t="s">
        <v>12</v>
      </c>
      <c r="AL7" s="16" t="s">
        <v>13</v>
      </c>
      <c r="AM7" s="16" t="s">
        <v>14</v>
      </c>
      <c r="AN7" s="16" t="s">
        <v>15</v>
      </c>
      <c r="AO7" s="16" t="s">
        <v>16</v>
      </c>
      <c r="AP7" s="16" t="s">
        <v>17</v>
      </c>
      <c r="AQ7" s="7"/>
      <c r="AR7" s="16" t="s">
        <v>21</v>
      </c>
      <c r="AS7" s="16" t="s">
        <v>22</v>
      </c>
      <c r="AT7" s="16" t="s">
        <v>23</v>
      </c>
      <c r="AU7" s="16" t="s">
        <v>8</v>
      </c>
      <c r="AV7" s="16" t="s">
        <v>9</v>
      </c>
      <c r="AW7" s="16" t="s">
        <v>10</v>
      </c>
      <c r="AX7" s="16" t="s">
        <v>11</v>
      </c>
      <c r="AY7" s="16" t="s">
        <v>12</v>
      </c>
      <c r="AZ7" s="16" t="s">
        <v>13</v>
      </c>
      <c r="BA7" s="16" t="s">
        <v>14</v>
      </c>
      <c r="BB7" s="16" t="s">
        <v>15</v>
      </c>
      <c r="BC7" s="16" t="s">
        <v>16</v>
      </c>
      <c r="BD7" s="16" t="s">
        <v>17</v>
      </c>
      <c r="BE7" s="7"/>
      <c r="BF7" s="27" t="s">
        <v>97</v>
      </c>
      <c r="BG7" s="7"/>
      <c r="BH7" s="27" t="s">
        <v>98</v>
      </c>
      <c r="BI7" s="7"/>
      <c r="BJ7" s="27" t="s">
        <v>66</v>
      </c>
      <c r="BK7" s="54"/>
      <c r="BL7" s="27" t="s">
        <v>67</v>
      </c>
      <c r="BM7" s="54"/>
      <c r="BR7" s="2" t="s">
        <v>0</v>
      </c>
      <c r="BS7" s="32"/>
      <c r="BY7" s="16" t="s">
        <v>17</v>
      </c>
    </row>
    <row r="8" spans="44:65" ht="12.75">
      <c r="AR8" s="1"/>
      <c r="BE8" s="9"/>
      <c r="BG8" s="9"/>
      <c r="BI8" s="9"/>
      <c r="BK8" s="9"/>
      <c r="BM8" s="9"/>
    </row>
    <row r="9" spans="2:79" s="3" customFormat="1" ht="12.75">
      <c r="B9" s="5" t="s">
        <v>32</v>
      </c>
      <c r="C9" s="34">
        <v>31122.36</v>
      </c>
      <c r="D9" s="35"/>
      <c r="E9" s="36">
        <v>0</v>
      </c>
      <c r="F9" s="36">
        <v>0</v>
      </c>
      <c r="G9" s="36">
        <f>$C$9/12</f>
        <v>2593.53</v>
      </c>
      <c r="H9" s="36">
        <f aca="true" t="shared" si="0" ref="H9:M9">$C$9/12</f>
        <v>2593.53</v>
      </c>
      <c r="I9" s="36">
        <f t="shared" si="0"/>
        <v>2593.53</v>
      </c>
      <c r="J9" s="36">
        <f t="shared" si="0"/>
        <v>2593.53</v>
      </c>
      <c r="K9" s="36">
        <f t="shared" si="0"/>
        <v>2593.53</v>
      </c>
      <c r="L9" s="36">
        <f t="shared" si="0"/>
        <v>2593.53</v>
      </c>
      <c r="M9" s="36">
        <f t="shared" si="0"/>
        <v>2593.53</v>
      </c>
      <c r="N9" s="36">
        <f aca="true" t="shared" si="1" ref="N9:N24">SUM(E9:M9)</f>
        <v>18154.710000000003</v>
      </c>
      <c r="O9" s="37"/>
      <c r="P9" s="48">
        <f>$C$9/12</f>
        <v>2593.53</v>
      </c>
      <c r="Q9" s="36">
        <f aca="true" t="shared" si="2" ref="Q9:AA9">$C$9/12</f>
        <v>2593.53</v>
      </c>
      <c r="R9" s="36">
        <f t="shared" si="2"/>
        <v>2593.53</v>
      </c>
      <c r="S9" s="36">
        <f t="shared" si="2"/>
        <v>2593.53</v>
      </c>
      <c r="T9" s="36">
        <f t="shared" si="2"/>
        <v>2593.53</v>
      </c>
      <c r="U9" s="36">
        <f t="shared" si="2"/>
        <v>2593.53</v>
      </c>
      <c r="V9" s="36">
        <f t="shared" si="2"/>
        <v>2593.53</v>
      </c>
      <c r="W9" s="36">
        <f t="shared" si="2"/>
        <v>2593.53</v>
      </c>
      <c r="X9" s="36">
        <f t="shared" si="2"/>
        <v>2593.53</v>
      </c>
      <c r="Y9" s="36">
        <f t="shared" si="2"/>
        <v>2593.53</v>
      </c>
      <c r="Z9" s="36">
        <f t="shared" si="2"/>
        <v>2593.53</v>
      </c>
      <c r="AA9" s="36">
        <f t="shared" si="2"/>
        <v>2593.53</v>
      </c>
      <c r="AB9" s="36">
        <f aca="true" t="shared" si="3" ref="AB9:AB24">SUM(P9:AA9)</f>
        <v>31122.359999999997</v>
      </c>
      <c r="AC9" s="35"/>
      <c r="AD9" s="36">
        <f aca="true" t="shared" si="4" ref="AD9:AO9">$C$9/12</f>
        <v>2593.53</v>
      </c>
      <c r="AE9" s="36">
        <f t="shared" si="4"/>
        <v>2593.53</v>
      </c>
      <c r="AF9" s="36">
        <f t="shared" si="4"/>
        <v>2593.53</v>
      </c>
      <c r="AG9" s="36">
        <f t="shared" si="4"/>
        <v>2593.53</v>
      </c>
      <c r="AH9" s="36">
        <f t="shared" si="4"/>
        <v>2593.53</v>
      </c>
      <c r="AI9" s="36">
        <f t="shared" si="4"/>
        <v>2593.53</v>
      </c>
      <c r="AJ9" s="36">
        <f t="shared" si="4"/>
        <v>2593.53</v>
      </c>
      <c r="AK9" s="36">
        <f t="shared" si="4"/>
        <v>2593.53</v>
      </c>
      <c r="AL9" s="36">
        <f t="shared" si="4"/>
        <v>2593.53</v>
      </c>
      <c r="AM9" s="36">
        <f t="shared" si="4"/>
        <v>2593.53</v>
      </c>
      <c r="AN9" s="36">
        <f t="shared" si="4"/>
        <v>2593.53</v>
      </c>
      <c r="AO9" s="36">
        <f t="shared" si="4"/>
        <v>2593.53</v>
      </c>
      <c r="AP9" s="36">
        <f aca="true" t="shared" si="5" ref="AP9:AP24">SUM(AD9:AO9)</f>
        <v>31122.359999999997</v>
      </c>
      <c r="AQ9" s="37"/>
      <c r="AR9" s="36">
        <f aca="true" t="shared" si="6" ref="AR9:BC9">$C$9/12</f>
        <v>2593.53</v>
      </c>
      <c r="AS9" s="36">
        <f t="shared" si="6"/>
        <v>2593.53</v>
      </c>
      <c r="AT9" s="36">
        <f t="shared" si="6"/>
        <v>2593.53</v>
      </c>
      <c r="AU9" s="36">
        <f t="shared" si="6"/>
        <v>2593.53</v>
      </c>
      <c r="AV9" s="36">
        <f t="shared" si="6"/>
        <v>2593.53</v>
      </c>
      <c r="AW9" s="36">
        <f t="shared" si="6"/>
        <v>2593.53</v>
      </c>
      <c r="AX9" s="36">
        <f t="shared" si="6"/>
        <v>2593.53</v>
      </c>
      <c r="AY9" s="36">
        <f t="shared" si="6"/>
        <v>2593.53</v>
      </c>
      <c r="AZ9" s="36">
        <f t="shared" si="6"/>
        <v>2593.53</v>
      </c>
      <c r="BA9" s="36">
        <f t="shared" si="6"/>
        <v>2593.53</v>
      </c>
      <c r="BB9" s="36">
        <f t="shared" si="6"/>
        <v>2593.53</v>
      </c>
      <c r="BC9" s="36">
        <f t="shared" si="6"/>
        <v>2593.53</v>
      </c>
      <c r="BD9" s="36">
        <f>SUM(AR9:BC9)</f>
        <v>31122.359999999997</v>
      </c>
      <c r="BE9" s="37"/>
      <c r="BF9" s="36">
        <f>(BR9-N9)</f>
        <v>75212.37</v>
      </c>
      <c r="BG9" s="37"/>
      <c r="BH9" s="36">
        <f>(BR9-(N9+AB9))</f>
        <v>44090.01</v>
      </c>
      <c r="BI9" s="37"/>
      <c r="BJ9" s="36">
        <f>(BR9-(N9+AB9+AP9))</f>
        <v>12967.650000000009</v>
      </c>
      <c r="BK9" s="35"/>
      <c r="BL9" s="36">
        <v>0</v>
      </c>
      <c r="BM9" s="35"/>
      <c r="BN9" s="38"/>
      <c r="BO9" s="38"/>
      <c r="BP9" s="38"/>
      <c r="BQ9" s="38"/>
      <c r="BR9" s="38">
        <f>C9*3</f>
        <v>93367.08</v>
      </c>
      <c r="BS9" s="31" t="s">
        <v>101</v>
      </c>
      <c r="BT9" s="38"/>
      <c r="BU9" s="38"/>
      <c r="BV9" s="38"/>
      <c r="BW9" s="38"/>
      <c r="BX9" s="38"/>
      <c r="BY9" s="36">
        <f aca="true" t="shared" si="7" ref="BY9:BY24">N9+AB9+AP9</f>
        <v>80399.43</v>
      </c>
      <c r="BZ9" s="38"/>
      <c r="CA9" s="38"/>
    </row>
    <row r="10" spans="2:79" s="3" customFormat="1" ht="12.75">
      <c r="B10" s="5" t="s">
        <v>33</v>
      </c>
      <c r="C10" s="34">
        <v>47320</v>
      </c>
      <c r="D10" s="35"/>
      <c r="E10" s="36">
        <v>0</v>
      </c>
      <c r="F10" s="36">
        <v>0</v>
      </c>
      <c r="G10" s="36">
        <v>0</v>
      </c>
      <c r="H10" s="36">
        <f aca="true" t="shared" si="8" ref="H10:M10">$C$10/12</f>
        <v>3943.3333333333335</v>
      </c>
      <c r="I10" s="36">
        <f t="shared" si="8"/>
        <v>3943.3333333333335</v>
      </c>
      <c r="J10" s="36">
        <f t="shared" si="8"/>
        <v>3943.3333333333335</v>
      </c>
      <c r="K10" s="36">
        <f t="shared" si="8"/>
        <v>3943.3333333333335</v>
      </c>
      <c r="L10" s="36">
        <f t="shared" si="8"/>
        <v>3943.3333333333335</v>
      </c>
      <c r="M10" s="36">
        <f t="shared" si="8"/>
        <v>3943.3333333333335</v>
      </c>
      <c r="N10" s="36">
        <f t="shared" si="1"/>
        <v>23660</v>
      </c>
      <c r="O10" s="37"/>
      <c r="P10" s="36">
        <f>$C$10/12</f>
        <v>3943.3333333333335</v>
      </c>
      <c r="Q10" s="36">
        <f aca="true" t="shared" si="9" ref="Q10:AA10">$C$10/12</f>
        <v>3943.3333333333335</v>
      </c>
      <c r="R10" s="36">
        <f t="shared" si="9"/>
        <v>3943.3333333333335</v>
      </c>
      <c r="S10" s="36">
        <f t="shared" si="9"/>
        <v>3943.3333333333335</v>
      </c>
      <c r="T10" s="36">
        <f t="shared" si="9"/>
        <v>3943.3333333333335</v>
      </c>
      <c r="U10" s="36">
        <f t="shared" si="9"/>
        <v>3943.3333333333335</v>
      </c>
      <c r="V10" s="36">
        <f t="shared" si="9"/>
        <v>3943.3333333333335</v>
      </c>
      <c r="W10" s="36">
        <f t="shared" si="9"/>
        <v>3943.3333333333335</v>
      </c>
      <c r="X10" s="36">
        <f t="shared" si="9"/>
        <v>3943.3333333333335</v>
      </c>
      <c r="Y10" s="36">
        <f t="shared" si="9"/>
        <v>3943.3333333333335</v>
      </c>
      <c r="Z10" s="36">
        <f t="shared" si="9"/>
        <v>3943.3333333333335</v>
      </c>
      <c r="AA10" s="36">
        <f t="shared" si="9"/>
        <v>3943.3333333333335</v>
      </c>
      <c r="AB10" s="36">
        <f t="shared" si="3"/>
        <v>47320.00000000001</v>
      </c>
      <c r="AC10" s="35"/>
      <c r="AD10" s="36">
        <f>$C$10/12</f>
        <v>3943.3333333333335</v>
      </c>
      <c r="AE10" s="36">
        <f aca="true" t="shared" si="10" ref="AE10:AO10">$C$10/12</f>
        <v>3943.3333333333335</v>
      </c>
      <c r="AF10" s="36">
        <f t="shared" si="10"/>
        <v>3943.3333333333335</v>
      </c>
      <c r="AG10" s="36">
        <f t="shared" si="10"/>
        <v>3943.3333333333335</v>
      </c>
      <c r="AH10" s="36">
        <f t="shared" si="10"/>
        <v>3943.3333333333335</v>
      </c>
      <c r="AI10" s="36">
        <f t="shared" si="10"/>
        <v>3943.3333333333335</v>
      </c>
      <c r="AJ10" s="36">
        <f t="shared" si="10"/>
        <v>3943.3333333333335</v>
      </c>
      <c r="AK10" s="36">
        <f t="shared" si="10"/>
        <v>3943.3333333333335</v>
      </c>
      <c r="AL10" s="36">
        <f t="shared" si="10"/>
        <v>3943.3333333333335</v>
      </c>
      <c r="AM10" s="36">
        <f t="shared" si="10"/>
        <v>3943.3333333333335</v>
      </c>
      <c r="AN10" s="36">
        <f t="shared" si="10"/>
        <v>3943.3333333333335</v>
      </c>
      <c r="AO10" s="36">
        <f t="shared" si="10"/>
        <v>3943.3333333333335</v>
      </c>
      <c r="AP10" s="36">
        <f t="shared" si="5"/>
        <v>47320.00000000001</v>
      </c>
      <c r="AQ10" s="37"/>
      <c r="AR10" s="36">
        <f>$C$10/12</f>
        <v>3943.3333333333335</v>
      </c>
      <c r="AS10" s="36">
        <f aca="true" t="shared" si="11" ref="AS10:BC10">$C$10/12</f>
        <v>3943.3333333333335</v>
      </c>
      <c r="AT10" s="36">
        <f t="shared" si="11"/>
        <v>3943.3333333333335</v>
      </c>
      <c r="AU10" s="36">
        <f t="shared" si="11"/>
        <v>3943.3333333333335</v>
      </c>
      <c r="AV10" s="36">
        <f t="shared" si="11"/>
        <v>3943.3333333333335</v>
      </c>
      <c r="AW10" s="36">
        <f t="shared" si="11"/>
        <v>3943.3333333333335</v>
      </c>
      <c r="AX10" s="36">
        <f t="shared" si="11"/>
        <v>3943.3333333333335</v>
      </c>
      <c r="AY10" s="36">
        <f t="shared" si="11"/>
        <v>3943.3333333333335</v>
      </c>
      <c r="AZ10" s="36">
        <f t="shared" si="11"/>
        <v>3943.3333333333335</v>
      </c>
      <c r="BA10" s="36">
        <f t="shared" si="11"/>
        <v>3943.3333333333335</v>
      </c>
      <c r="BB10" s="36">
        <f t="shared" si="11"/>
        <v>3943.3333333333335</v>
      </c>
      <c r="BC10" s="36">
        <f t="shared" si="11"/>
        <v>3943.3333333333335</v>
      </c>
      <c r="BD10" s="36">
        <f aca="true" t="shared" si="12" ref="BD10:BD24">SUM(AR10:BC10)</f>
        <v>47320.00000000001</v>
      </c>
      <c r="BE10" s="37"/>
      <c r="BF10" s="36"/>
      <c r="BG10" s="37"/>
      <c r="BH10" s="36"/>
      <c r="BI10" s="37"/>
      <c r="BJ10" s="36"/>
      <c r="BK10" s="35"/>
      <c r="BL10" s="38"/>
      <c r="BM10" s="35"/>
      <c r="BN10" s="38"/>
      <c r="BO10" s="38"/>
      <c r="BP10" s="38"/>
      <c r="BQ10" s="38"/>
      <c r="BR10" s="38"/>
      <c r="BS10" s="34"/>
      <c r="BT10" s="38"/>
      <c r="BU10" s="38"/>
      <c r="BV10" s="38"/>
      <c r="BW10" s="38"/>
      <c r="BX10" s="38"/>
      <c r="BY10" s="36">
        <f t="shared" si="7"/>
        <v>118300</v>
      </c>
      <c r="BZ10" s="38"/>
      <c r="CA10" s="38"/>
    </row>
    <row r="11" spans="2:79" s="3" customFormat="1" ht="12.75">
      <c r="B11" s="5" t="s">
        <v>34</v>
      </c>
      <c r="C11" s="34">
        <v>18072</v>
      </c>
      <c r="D11" s="35"/>
      <c r="E11" s="36">
        <v>0</v>
      </c>
      <c r="F11" s="36">
        <v>0</v>
      </c>
      <c r="G11" s="36">
        <v>0</v>
      </c>
      <c r="H11" s="36">
        <f aca="true" t="shared" si="13" ref="H11:M11">$C$11/12</f>
        <v>1506</v>
      </c>
      <c r="I11" s="36">
        <f t="shared" si="13"/>
        <v>1506</v>
      </c>
      <c r="J11" s="36">
        <f t="shared" si="13"/>
        <v>1506</v>
      </c>
      <c r="K11" s="36">
        <f t="shared" si="13"/>
        <v>1506</v>
      </c>
      <c r="L11" s="36">
        <f t="shared" si="13"/>
        <v>1506</v>
      </c>
      <c r="M11" s="36">
        <f t="shared" si="13"/>
        <v>1506</v>
      </c>
      <c r="N11" s="36">
        <f t="shared" si="1"/>
        <v>9036</v>
      </c>
      <c r="O11" s="37"/>
      <c r="P11" s="36">
        <f aca="true" t="shared" si="14" ref="P11:AA11">$C$11/12</f>
        <v>1506</v>
      </c>
      <c r="Q11" s="36">
        <f t="shared" si="14"/>
        <v>1506</v>
      </c>
      <c r="R11" s="36">
        <f t="shared" si="14"/>
        <v>1506</v>
      </c>
      <c r="S11" s="36">
        <f t="shared" si="14"/>
        <v>1506</v>
      </c>
      <c r="T11" s="36">
        <f t="shared" si="14"/>
        <v>1506</v>
      </c>
      <c r="U11" s="36">
        <f t="shared" si="14"/>
        <v>1506</v>
      </c>
      <c r="V11" s="36">
        <f t="shared" si="14"/>
        <v>1506</v>
      </c>
      <c r="W11" s="36">
        <f t="shared" si="14"/>
        <v>1506</v>
      </c>
      <c r="X11" s="36">
        <f t="shared" si="14"/>
        <v>1506</v>
      </c>
      <c r="Y11" s="36">
        <f t="shared" si="14"/>
        <v>1506</v>
      </c>
      <c r="Z11" s="36">
        <f t="shared" si="14"/>
        <v>1506</v>
      </c>
      <c r="AA11" s="36">
        <f t="shared" si="14"/>
        <v>1506</v>
      </c>
      <c r="AB11" s="36">
        <f t="shared" si="3"/>
        <v>18072</v>
      </c>
      <c r="AC11" s="35"/>
      <c r="AD11" s="36">
        <f aca="true" t="shared" si="15" ref="AD11:AO11">$C$11/12</f>
        <v>1506</v>
      </c>
      <c r="AE11" s="36">
        <f t="shared" si="15"/>
        <v>1506</v>
      </c>
      <c r="AF11" s="36">
        <f t="shared" si="15"/>
        <v>1506</v>
      </c>
      <c r="AG11" s="36">
        <f t="shared" si="15"/>
        <v>1506</v>
      </c>
      <c r="AH11" s="36">
        <f t="shared" si="15"/>
        <v>1506</v>
      </c>
      <c r="AI11" s="36">
        <f t="shared" si="15"/>
        <v>1506</v>
      </c>
      <c r="AJ11" s="36">
        <f t="shared" si="15"/>
        <v>1506</v>
      </c>
      <c r="AK11" s="36">
        <f t="shared" si="15"/>
        <v>1506</v>
      </c>
      <c r="AL11" s="36">
        <f t="shared" si="15"/>
        <v>1506</v>
      </c>
      <c r="AM11" s="36">
        <f t="shared" si="15"/>
        <v>1506</v>
      </c>
      <c r="AN11" s="36">
        <f t="shared" si="15"/>
        <v>1506</v>
      </c>
      <c r="AO11" s="36">
        <f t="shared" si="15"/>
        <v>1506</v>
      </c>
      <c r="AP11" s="36">
        <f t="shared" si="5"/>
        <v>18072</v>
      </c>
      <c r="AQ11" s="37"/>
      <c r="AR11" s="36">
        <f aca="true" t="shared" si="16" ref="AR11:BC11">$C$11/12</f>
        <v>1506</v>
      </c>
      <c r="AS11" s="36">
        <f t="shared" si="16"/>
        <v>1506</v>
      </c>
      <c r="AT11" s="36">
        <f t="shared" si="16"/>
        <v>1506</v>
      </c>
      <c r="AU11" s="36">
        <f t="shared" si="16"/>
        <v>1506</v>
      </c>
      <c r="AV11" s="36">
        <f t="shared" si="16"/>
        <v>1506</v>
      </c>
      <c r="AW11" s="36">
        <f t="shared" si="16"/>
        <v>1506</v>
      </c>
      <c r="AX11" s="36">
        <f t="shared" si="16"/>
        <v>1506</v>
      </c>
      <c r="AY11" s="36">
        <f t="shared" si="16"/>
        <v>1506</v>
      </c>
      <c r="AZ11" s="36">
        <f t="shared" si="16"/>
        <v>1506</v>
      </c>
      <c r="BA11" s="36">
        <f t="shared" si="16"/>
        <v>1506</v>
      </c>
      <c r="BB11" s="36">
        <f t="shared" si="16"/>
        <v>1506</v>
      </c>
      <c r="BC11" s="36">
        <f t="shared" si="16"/>
        <v>1506</v>
      </c>
      <c r="BD11" s="36">
        <f t="shared" si="12"/>
        <v>18072</v>
      </c>
      <c r="BE11" s="37"/>
      <c r="BF11" s="36"/>
      <c r="BG11" s="37"/>
      <c r="BH11" s="36"/>
      <c r="BI11" s="37"/>
      <c r="BJ11" s="36"/>
      <c r="BK11" s="35"/>
      <c r="BL11" s="38"/>
      <c r="BM11" s="35"/>
      <c r="BN11" s="38"/>
      <c r="BO11" s="38"/>
      <c r="BP11" s="38"/>
      <c r="BQ11" s="38"/>
      <c r="BR11" s="38"/>
      <c r="BS11" s="34"/>
      <c r="BT11" s="38"/>
      <c r="BU11" s="38"/>
      <c r="BV11" s="38"/>
      <c r="BW11" s="38"/>
      <c r="BX11" s="38"/>
      <c r="BY11" s="36">
        <f t="shared" si="7"/>
        <v>45180</v>
      </c>
      <c r="BZ11" s="38"/>
      <c r="CA11" s="38"/>
    </row>
    <row r="12" spans="2:79" s="3" customFormat="1" ht="12.75">
      <c r="B12" s="5" t="s">
        <v>35</v>
      </c>
      <c r="C12" s="34">
        <v>7500</v>
      </c>
      <c r="D12" s="35"/>
      <c r="E12" s="36">
        <v>0</v>
      </c>
      <c r="F12" s="36">
        <v>0</v>
      </c>
      <c r="G12" s="36">
        <v>0</v>
      </c>
      <c r="H12" s="36">
        <f aca="true" t="shared" si="17" ref="H12:M12">$C$12/12</f>
        <v>625</v>
      </c>
      <c r="I12" s="36">
        <f t="shared" si="17"/>
        <v>625</v>
      </c>
      <c r="J12" s="36">
        <f t="shared" si="17"/>
        <v>625</v>
      </c>
      <c r="K12" s="36">
        <f t="shared" si="17"/>
        <v>625</v>
      </c>
      <c r="L12" s="36">
        <f t="shared" si="17"/>
        <v>625</v>
      </c>
      <c r="M12" s="36">
        <f t="shared" si="17"/>
        <v>625</v>
      </c>
      <c r="N12" s="36">
        <f t="shared" si="1"/>
        <v>3750</v>
      </c>
      <c r="O12" s="37"/>
      <c r="P12" s="36">
        <f aca="true" t="shared" si="18" ref="P12:AA12">$C$12/12</f>
        <v>625</v>
      </c>
      <c r="Q12" s="36">
        <f t="shared" si="18"/>
        <v>625</v>
      </c>
      <c r="R12" s="36">
        <f t="shared" si="18"/>
        <v>625</v>
      </c>
      <c r="S12" s="36">
        <f t="shared" si="18"/>
        <v>625</v>
      </c>
      <c r="T12" s="36">
        <f t="shared" si="18"/>
        <v>625</v>
      </c>
      <c r="U12" s="36">
        <f t="shared" si="18"/>
        <v>625</v>
      </c>
      <c r="V12" s="36">
        <f t="shared" si="18"/>
        <v>625</v>
      </c>
      <c r="W12" s="36">
        <f t="shared" si="18"/>
        <v>625</v>
      </c>
      <c r="X12" s="36">
        <f t="shared" si="18"/>
        <v>625</v>
      </c>
      <c r="Y12" s="36">
        <f t="shared" si="18"/>
        <v>625</v>
      </c>
      <c r="Z12" s="36">
        <f t="shared" si="18"/>
        <v>625</v>
      </c>
      <c r="AA12" s="36">
        <f t="shared" si="18"/>
        <v>625</v>
      </c>
      <c r="AB12" s="36">
        <f t="shared" si="3"/>
        <v>7500</v>
      </c>
      <c r="AC12" s="35"/>
      <c r="AD12" s="36">
        <f aca="true" t="shared" si="19" ref="AD12:AO12">$C$12/12</f>
        <v>625</v>
      </c>
      <c r="AE12" s="36">
        <f t="shared" si="19"/>
        <v>625</v>
      </c>
      <c r="AF12" s="36">
        <f t="shared" si="19"/>
        <v>625</v>
      </c>
      <c r="AG12" s="36">
        <f t="shared" si="19"/>
        <v>625</v>
      </c>
      <c r="AH12" s="36">
        <f t="shared" si="19"/>
        <v>625</v>
      </c>
      <c r="AI12" s="36">
        <f t="shared" si="19"/>
        <v>625</v>
      </c>
      <c r="AJ12" s="36">
        <f t="shared" si="19"/>
        <v>625</v>
      </c>
      <c r="AK12" s="36">
        <f t="shared" si="19"/>
        <v>625</v>
      </c>
      <c r="AL12" s="36">
        <f t="shared" si="19"/>
        <v>625</v>
      </c>
      <c r="AM12" s="36">
        <f t="shared" si="19"/>
        <v>625</v>
      </c>
      <c r="AN12" s="36">
        <f t="shared" si="19"/>
        <v>625</v>
      </c>
      <c r="AO12" s="36">
        <f t="shared" si="19"/>
        <v>625</v>
      </c>
      <c r="AP12" s="36">
        <f t="shared" si="5"/>
        <v>7500</v>
      </c>
      <c r="AQ12" s="37"/>
      <c r="AR12" s="36">
        <f aca="true" t="shared" si="20" ref="AR12:BC12">$C$12/12</f>
        <v>625</v>
      </c>
      <c r="AS12" s="36">
        <f t="shared" si="20"/>
        <v>625</v>
      </c>
      <c r="AT12" s="36">
        <f t="shared" si="20"/>
        <v>625</v>
      </c>
      <c r="AU12" s="36">
        <f t="shared" si="20"/>
        <v>625</v>
      </c>
      <c r="AV12" s="36">
        <f t="shared" si="20"/>
        <v>625</v>
      </c>
      <c r="AW12" s="36">
        <f t="shared" si="20"/>
        <v>625</v>
      </c>
      <c r="AX12" s="36">
        <f t="shared" si="20"/>
        <v>625</v>
      </c>
      <c r="AY12" s="36">
        <f t="shared" si="20"/>
        <v>625</v>
      </c>
      <c r="AZ12" s="36">
        <f t="shared" si="20"/>
        <v>625</v>
      </c>
      <c r="BA12" s="36">
        <f t="shared" si="20"/>
        <v>625</v>
      </c>
      <c r="BB12" s="36">
        <f t="shared" si="20"/>
        <v>625</v>
      </c>
      <c r="BC12" s="36">
        <f t="shared" si="20"/>
        <v>625</v>
      </c>
      <c r="BD12" s="36">
        <f t="shared" si="12"/>
        <v>7500</v>
      </c>
      <c r="BE12" s="37"/>
      <c r="BF12" s="36"/>
      <c r="BG12" s="37"/>
      <c r="BH12" s="36"/>
      <c r="BI12" s="37"/>
      <c r="BJ12" s="36"/>
      <c r="BK12" s="35"/>
      <c r="BL12" s="38"/>
      <c r="BM12" s="35"/>
      <c r="BN12" s="38"/>
      <c r="BO12" s="38"/>
      <c r="BP12" s="38"/>
      <c r="BQ12" s="38"/>
      <c r="BR12" s="38"/>
      <c r="BS12" s="34"/>
      <c r="BT12" s="38"/>
      <c r="BU12" s="38"/>
      <c r="BV12" s="38"/>
      <c r="BW12" s="38"/>
      <c r="BX12" s="38"/>
      <c r="BY12" s="36">
        <f t="shared" si="7"/>
        <v>18750</v>
      </c>
      <c r="BZ12" s="38"/>
      <c r="CA12" s="38"/>
    </row>
    <row r="13" spans="2:79" s="3" customFormat="1" ht="12.75">
      <c r="B13" s="5" t="s">
        <v>18</v>
      </c>
      <c r="C13" s="34">
        <v>5000</v>
      </c>
      <c r="D13" s="35"/>
      <c r="E13" s="36">
        <v>0</v>
      </c>
      <c r="F13" s="36">
        <v>0</v>
      </c>
      <c r="G13" s="36">
        <v>0</v>
      </c>
      <c r="H13" s="36">
        <f aca="true" t="shared" si="21" ref="H13:M13">$C$13/12</f>
        <v>416.6666666666667</v>
      </c>
      <c r="I13" s="36">
        <f t="shared" si="21"/>
        <v>416.6666666666667</v>
      </c>
      <c r="J13" s="36">
        <f t="shared" si="21"/>
        <v>416.6666666666667</v>
      </c>
      <c r="K13" s="36">
        <f t="shared" si="21"/>
        <v>416.6666666666667</v>
      </c>
      <c r="L13" s="36">
        <f t="shared" si="21"/>
        <v>416.6666666666667</v>
      </c>
      <c r="M13" s="36">
        <f t="shared" si="21"/>
        <v>416.6666666666667</v>
      </c>
      <c r="N13" s="36">
        <f t="shared" si="1"/>
        <v>2500</v>
      </c>
      <c r="O13" s="37"/>
      <c r="P13" s="36">
        <f aca="true" t="shared" si="22" ref="P13:AA13">$C$13/12</f>
        <v>416.6666666666667</v>
      </c>
      <c r="Q13" s="36">
        <f t="shared" si="22"/>
        <v>416.6666666666667</v>
      </c>
      <c r="R13" s="36">
        <f t="shared" si="22"/>
        <v>416.6666666666667</v>
      </c>
      <c r="S13" s="36">
        <f t="shared" si="22"/>
        <v>416.6666666666667</v>
      </c>
      <c r="T13" s="36">
        <f t="shared" si="22"/>
        <v>416.6666666666667</v>
      </c>
      <c r="U13" s="36">
        <f t="shared" si="22"/>
        <v>416.6666666666667</v>
      </c>
      <c r="V13" s="36">
        <f t="shared" si="22"/>
        <v>416.6666666666667</v>
      </c>
      <c r="W13" s="36">
        <f t="shared" si="22"/>
        <v>416.6666666666667</v>
      </c>
      <c r="X13" s="36">
        <f t="shared" si="22"/>
        <v>416.6666666666667</v>
      </c>
      <c r="Y13" s="36">
        <f t="shared" si="22"/>
        <v>416.6666666666667</v>
      </c>
      <c r="Z13" s="36">
        <f t="shared" si="22"/>
        <v>416.6666666666667</v>
      </c>
      <c r="AA13" s="36">
        <f t="shared" si="22"/>
        <v>416.6666666666667</v>
      </c>
      <c r="AB13" s="36">
        <f t="shared" si="3"/>
        <v>5000</v>
      </c>
      <c r="AC13" s="35"/>
      <c r="AD13" s="36">
        <f aca="true" t="shared" si="23" ref="AD13:AO13">$C$13/12</f>
        <v>416.6666666666667</v>
      </c>
      <c r="AE13" s="36">
        <f t="shared" si="23"/>
        <v>416.6666666666667</v>
      </c>
      <c r="AF13" s="36">
        <f t="shared" si="23"/>
        <v>416.6666666666667</v>
      </c>
      <c r="AG13" s="36">
        <f t="shared" si="23"/>
        <v>416.6666666666667</v>
      </c>
      <c r="AH13" s="36">
        <f t="shared" si="23"/>
        <v>416.6666666666667</v>
      </c>
      <c r="AI13" s="36">
        <f t="shared" si="23"/>
        <v>416.6666666666667</v>
      </c>
      <c r="AJ13" s="36">
        <f t="shared" si="23"/>
        <v>416.6666666666667</v>
      </c>
      <c r="AK13" s="36">
        <f t="shared" si="23"/>
        <v>416.6666666666667</v>
      </c>
      <c r="AL13" s="36">
        <f t="shared" si="23"/>
        <v>416.6666666666667</v>
      </c>
      <c r="AM13" s="36">
        <f t="shared" si="23"/>
        <v>416.6666666666667</v>
      </c>
      <c r="AN13" s="36">
        <f t="shared" si="23"/>
        <v>416.6666666666667</v>
      </c>
      <c r="AO13" s="36">
        <f t="shared" si="23"/>
        <v>416.6666666666667</v>
      </c>
      <c r="AP13" s="36">
        <f t="shared" si="5"/>
        <v>5000</v>
      </c>
      <c r="AQ13" s="37"/>
      <c r="AR13" s="36">
        <f aca="true" t="shared" si="24" ref="AR13:BC13">$C$13/12</f>
        <v>416.6666666666667</v>
      </c>
      <c r="AS13" s="36">
        <f t="shared" si="24"/>
        <v>416.6666666666667</v>
      </c>
      <c r="AT13" s="36">
        <f t="shared" si="24"/>
        <v>416.6666666666667</v>
      </c>
      <c r="AU13" s="36">
        <f t="shared" si="24"/>
        <v>416.6666666666667</v>
      </c>
      <c r="AV13" s="36">
        <f t="shared" si="24"/>
        <v>416.6666666666667</v>
      </c>
      <c r="AW13" s="36">
        <f t="shared" si="24"/>
        <v>416.6666666666667</v>
      </c>
      <c r="AX13" s="36">
        <f t="shared" si="24"/>
        <v>416.6666666666667</v>
      </c>
      <c r="AY13" s="36">
        <f t="shared" si="24"/>
        <v>416.6666666666667</v>
      </c>
      <c r="AZ13" s="36">
        <f t="shared" si="24"/>
        <v>416.6666666666667</v>
      </c>
      <c r="BA13" s="36">
        <f t="shared" si="24"/>
        <v>416.6666666666667</v>
      </c>
      <c r="BB13" s="36">
        <f t="shared" si="24"/>
        <v>416.6666666666667</v>
      </c>
      <c r="BC13" s="36">
        <f t="shared" si="24"/>
        <v>416.6666666666667</v>
      </c>
      <c r="BD13" s="36">
        <f t="shared" si="12"/>
        <v>5000</v>
      </c>
      <c r="BE13" s="37"/>
      <c r="BF13" s="36"/>
      <c r="BG13" s="37"/>
      <c r="BH13" s="36"/>
      <c r="BI13" s="37"/>
      <c r="BJ13" s="36"/>
      <c r="BK13" s="35"/>
      <c r="BL13" s="38"/>
      <c r="BM13" s="35"/>
      <c r="BN13" s="38"/>
      <c r="BO13" s="38"/>
      <c r="BP13" s="38"/>
      <c r="BQ13" s="38"/>
      <c r="BR13" s="38"/>
      <c r="BS13" s="34"/>
      <c r="BT13" s="38"/>
      <c r="BU13" s="38"/>
      <c r="BV13" s="38"/>
      <c r="BW13" s="38"/>
      <c r="BX13" s="38"/>
      <c r="BY13" s="36">
        <f t="shared" si="7"/>
        <v>12500</v>
      </c>
      <c r="BZ13" s="38"/>
      <c r="CA13" s="38"/>
    </row>
    <row r="14" spans="2:79" s="3" customFormat="1" ht="12.75">
      <c r="B14" s="5" t="s">
        <v>19</v>
      </c>
      <c r="C14" s="34">
        <v>8000</v>
      </c>
      <c r="D14" s="35"/>
      <c r="E14" s="36">
        <v>0</v>
      </c>
      <c r="F14" s="36">
        <v>0</v>
      </c>
      <c r="G14" s="36">
        <v>0</v>
      </c>
      <c r="H14" s="36">
        <f aca="true" t="shared" si="25" ref="H14:M14">$C$14/12</f>
        <v>666.6666666666666</v>
      </c>
      <c r="I14" s="36">
        <f t="shared" si="25"/>
        <v>666.6666666666666</v>
      </c>
      <c r="J14" s="36">
        <f t="shared" si="25"/>
        <v>666.6666666666666</v>
      </c>
      <c r="K14" s="36">
        <f t="shared" si="25"/>
        <v>666.6666666666666</v>
      </c>
      <c r="L14" s="36">
        <f t="shared" si="25"/>
        <v>666.6666666666666</v>
      </c>
      <c r="M14" s="36">
        <f t="shared" si="25"/>
        <v>666.6666666666666</v>
      </c>
      <c r="N14" s="36">
        <f t="shared" si="1"/>
        <v>3999.9999999999995</v>
      </c>
      <c r="O14" s="37"/>
      <c r="P14" s="36">
        <f aca="true" t="shared" si="26" ref="P14:AA14">$C$14/12</f>
        <v>666.6666666666666</v>
      </c>
      <c r="Q14" s="36">
        <f t="shared" si="26"/>
        <v>666.6666666666666</v>
      </c>
      <c r="R14" s="36">
        <f t="shared" si="26"/>
        <v>666.6666666666666</v>
      </c>
      <c r="S14" s="36">
        <f t="shared" si="26"/>
        <v>666.6666666666666</v>
      </c>
      <c r="T14" s="36">
        <f t="shared" si="26"/>
        <v>666.6666666666666</v>
      </c>
      <c r="U14" s="36">
        <f t="shared" si="26"/>
        <v>666.6666666666666</v>
      </c>
      <c r="V14" s="36">
        <f t="shared" si="26"/>
        <v>666.6666666666666</v>
      </c>
      <c r="W14" s="36">
        <f t="shared" si="26"/>
        <v>666.6666666666666</v>
      </c>
      <c r="X14" s="36">
        <f t="shared" si="26"/>
        <v>666.6666666666666</v>
      </c>
      <c r="Y14" s="36">
        <f t="shared" si="26"/>
        <v>666.6666666666666</v>
      </c>
      <c r="Z14" s="36">
        <f t="shared" si="26"/>
        <v>666.6666666666666</v>
      </c>
      <c r="AA14" s="36">
        <f t="shared" si="26"/>
        <v>666.6666666666666</v>
      </c>
      <c r="AB14" s="36">
        <f t="shared" si="3"/>
        <v>8000.000000000001</v>
      </c>
      <c r="AC14" s="35"/>
      <c r="AD14" s="36">
        <f aca="true" t="shared" si="27" ref="AD14:AO14">$C$14/12</f>
        <v>666.6666666666666</v>
      </c>
      <c r="AE14" s="36">
        <f t="shared" si="27"/>
        <v>666.6666666666666</v>
      </c>
      <c r="AF14" s="36">
        <f t="shared" si="27"/>
        <v>666.6666666666666</v>
      </c>
      <c r="AG14" s="36">
        <f t="shared" si="27"/>
        <v>666.6666666666666</v>
      </c>
      <c r="AH14" s="36">
        <f t="shared" si="27"/>
        <v>666.6666666666666</v>
      </c>
      <c r="AI14" s="36">
        <f t="shared" si="27"/>
        <v>666.6666666666666</v>
      </c>
      <c r="AJ14" s="36">
        <f t="shared" si="27"/>
        <v>666.6666666666666</v>
      </c>
      <c r="AK14" s="36">
        <f t="shared" si="27"/>
        <v>666.6666666666666</v>
      </c>
      <c r="AL14" s="36">
        <f t="shared" si="27"/>
        <v>666.6666666666666</v>
      </c>
      <c r="AM14" s="36">
        <f t="shared" si="27"/>
        <v>666.6666666666666</v>
      </c>
      <c r="AN14" s="36">
        <f t="shared" si="27"/>
        <v>666.6666666666666</v>
      </c>
      <c r="AO14" s="36">
        <f t="shared" si="27"/>
        <v>666.6666666666666</v>
      </c>
      <c r="AP14" s="36">
        <f t="shared" si="5"/>
        <v>8000.000000000001</v>
      </c>
      <c r="AQ14" s="37"/>
      <c r="AR14" s="36">
        <f aca="true" t="shared" si="28" ref="AR14:BC14">$C$14/12</f>
        <v>666.6666666666666</v>
      </c>
      <c r="AS14" s="36">
        <f t="shared" si="28"/>
        <v>666.6666666666666</v>
      </c>
      <c r="AT14" s="36">
        <f t="shared" si="28"/>
        <v>666.6666666666666</v>
      </c>
      <c r="AU14" s="36">
        <f t="shared" si="28"/>
        <v>666.6666666666666</v>
      </c>
      <c r="AV14" s="36">
        <f t="shared" si="28"/>
        <v>666.6666666666666</v>
      </c>
      <c r="AW14" s="36">
        <f t="shared" si="28"/>
        <v>666.6666666666666</v>
      </c>
      <c r="AX14" s="36">
        <f t="shared" si="28"/>
        <v>666.6666666666666</v>
      </c>
      <c r="AY14" s="36">
        <f t="shared" si="28"/>
        <v>666.6666666666666</v>
      </c>
      <c r="AZ14" s="36">
        <f t="shared" si="28"/>
        <v>666.6666666666666</v>
      </c>
      <c r="BA14" s="36">
        <f t="shared" si="28"/>
        <v>666.6666666666666</v>
      </c>
      <c r="BB14" s="36">
        <f t="shared" si="28"/>
        <v>666.6666666666666</v>
      </c>
      <c r="BC14" s="36">
        <f t="shared" si="28"/>
        <v>666.6666666666666</v>
      </c>
      <c r="BD14" s="36">
        <f t="shared" si="12"/>
        <v>8000.000000000001</v>
      </c>
      <c r="BE14" s="37"/>
      <c r="BF14" s="36"/>
      <c r="BG14" s="37"/>
      <c r="BH14" s="36"/>
      <c r="BI14" s="37"/>
      <c r="BJ14" s="36"/>
      <c r="BK14" s="35"/>
      <c r="BL14" s="38"/>
      <c r="BM14" s="35"/>
      <c r="BN14" s="38"/>
      <c r="BO14" s="38"/>
      <c r="BP14" s="38"/>
      <c r="BQ14" s="38"/>
      <c r="BR14" s="38"/>
      <c r="BS14" s="34"/>
      <c r="BT14" s="38"/>
      <c r="BU14" s="38"/>
      <c r="BV14" s="38"/>
      <c r="BW14" s="38"/>
      <c r="BX14" s="38"/>
      <c r="BY14" s="36">
        <f t="shared" si="7"/>
        <v>20000</v>
      </c>
      <c r="BZ14" s="38"/>
      <c r="CA14" s="38"/>
    </row>
    <row r="15" spans="2:79" s="3" customFormat="1" ht="12.75">
      <c r="B15" s="5" t="s">
        <v>31</v>
      </c>
      <c r="C15" s="34">
        <v>10500</v>
      </c>
      <c r="D15" s="35"/>
      <c r="E15" s="36">
        <v>0</v>
      </c>
      <c r="F15" s="36">
        <v>0</v>
      </c>
      <c r="G15" s="36">
        <v>0</v>
      </c>
      <c r="H15" s="36">
        <f aca="true" t="shared" si="29" ref="H15:M15">$C$15/12</f>
        <v>875</v>
      </c>
      <c r="I15" s="36">
        <f t="shared" si="29"/>
        <v>875</v>
      </c>
      <c r="J15" s="36">
        <f t="shared" si="29"/>
        <v>875</v>
      </c>
      <c r="K15" s="36">
        <f t="shared" si="29"/>
        <v>875</v>
      </c>
      <c r="L15" s="36">
        <f t="shared" si="29"/>
        <v>875</v>
      </c>
      <c r="M15" s="36">
        <f t="shared" si="29"/>
        <v>875</v>
      </c>
      <c r="N15" s="36">
        <f t="shared" si="1"/>
        <v>5250</v>
      </c>
      <c r="O15" s="37"/>
      <c r="P15" s="36">
        <f aca="true" t="shared" si="30" ref="P15:AA15">$C$15/12</f>
        <v>875</v>
      </c>
      <c r="Q15" s="36">
        <f t="shared" si="30"/>
        <v>875</v>
      </c>
      <c r="R15" s="36">
        <f t="shared" si="30"/>
        <v>875</v>
      </c>
      <c r="S15" s="36">
        <f t="shared" si="30"/>
        <v>875</v>
      </c>
      <c r="T15" s="36">
        <f t="shared" si="30"/>
        <v>875</v>
      </c>
      <c r="U15" s="36">
        <f t="shared" si="30"/>
        <v>875</v>
      </c>
      <c r="V15" s="36">
        <f t="shared" si="30"/>
        <v>875</v>
      </c>
      <c r="W15" s="36">
        <f t="shared" si="30"/>
        <v>875</v>
      </c>
      <c r="X15" s="36">
        <f t="shared" si="30"/>
        <v>875</v>
      </c>
      <c r="Y15" s="36">
        <f t="shared" si="30"/>
        <v>875</v>
      </c>
      <c r="Z15" s="36">
        <f t="shared" si="30"/>
        <v>875</v>
      </c>
      <c r="AA15" s="36">
        <f t="shared" si="30"/>
        <v>875</v>
      </c>
      <c r="AB15" s="36">
        <f t="shared" si="3"/>
        <v>10500</v>
      </c>
      <c r="AC15" s="35"/>
      <c r="AD15" s="36">
        <f aca="true" t="shared" si="31" ref="AD15:AO15">$C$15/12</f>
        <v>875</v>
      </c>
      <c r="AE15" s="36">
        <f t="shared" si="31"/>
        <v>875</v>
      </c>
      <c r="AF15" s="36">
        <f t="shared" si="31"/>
        <v>875</v>
      </c>
      <c r="AG15" s="36">
        <f t="shared" si="31"/>
        <v>875</v>
      </c>
      <c r="AH15" s="36">
        <f t="shared" si="31"/>
        <v>875</v>
      </c>
      <c r="AI15" s="36">
        <f t="shared" si="31"/>
        <v>875</v>
      </c>
      <c r="AJ15" s="36">
        <f t="shared" si="31"/>
        <v>875</v>
      </c>
      <c r="AK15" s="36">
        <f t="shared" si="31"/>
        <v>875</v>
      </c>
      <c r="AL15" s="36">
        <f t="shared" si="31"/>
        <v>875</v>
      </c>
      <c r="AM15" s="36">
        <f t="shared" si="31"/>
        <v>875</v>
      </c>
      <c r="AN15" s="36">
        <f t="shared" si="31"/>
        <v>875</v>
      </c>
      <c r="AO15" s="36">
        <f t="shared" si="31"/>
        <v>875</v>
      </c>
      <c r="AP15" s="36">
        <f t="shared" si="5"/>
        <v>10500</v>
      </c>
      <c r="AQ15" s="37"/>
      <c r="AR15" s="36">
        <f aca="true" t="shared" si="32" ref="AR15:BC15">$C$15/12</f>
        <v>875</v>
      </c>
      <c r="AS15" s="36">
        <f t="shared" si="32"/>
        <v>875</v>
      </c>
      <c r="AT15" s="36">
        <f t="shared" si="32"/>
        <v>875</v>
      </c>
      <c r="AU15" s="36">
        <f t="shared" si="32"/>
        <v>875</v>
      </c>
      <c r="AV15" s="36">
        <f t="shared" si="32"/>
        <v>875</v>
      </c>
      <c r="AW15" s="36">
        <f t="shared" si="32"/>
        <v>875</v>
      </c>
      <c r="AX15" s="36">
        <f t="shared" si="32"/>
        <v>875</v>
      </c>
      <c r="AY15" s="36">
        <f t="shared" si="32"/>
        <v>875</v>
      </c>
      <c r="AZ15" s="36">
        <f t="shared" si="32"/>
        <v>875</v>
      </c>
      <c r="BA15" s="36">
        <f t="shared" si="32"/>
        <v>875</v>
      </c>
      <c r="BB15" s="36">
        <f t="shared" si="32"/>
        <v>875</v>
      </c>
      <c r="BC15" s="36">
        <f t="shared" si="32"/>
        <v>875</v>
      </c>
      <c r="BD15" s="36">
        <f t="shared" si="12"/>
        <v>10500</v>
      </c>
      <c r="BE15" s="37"/>
      <c r="BF15" s="36"/>
      <c r="BG15" s="37"/>
      <c r="BH15" s="36"/>
      <c r="BI15" s="37"/>
      <c r="BJ15" s="36"/>
      <c r="BK15" s="35"/>
      <c r="BL15" s="38"/>
      <c r="BM15" s="35"/>
      <c r="BN15" s="38"/>
      <c r="BO15" s="38"/>
      <c r="BP15" s="38"/>
      <c r="BQ15" s="38"/>
      <c r="BR15" s="38"/>
      <c r="BS15" s="34"/>
      <c r="BT15" s="38"/>
      <c r="BU15" s="38"/>
      <c r="BV15" s="38"/>
      <c r="BW15" s="38"/>
      <c r="BX15" s="38"/>
      <c r="BY15" s="36">
        <f t="shared" si="7"/>
        <v>26250</v>
      </c>
      <c r="BZ15" s="38"/>
      <c r="CA15" s="38"/>
    </row>
    <row r="16" spans="2:79" s="3" customFormat="1" ht="12.75">
      <c r="B16" s="5" t="s">
        <v>36</v>
      </c>
      <c r="C16" s="34">
        <v>9500</v>
      </c>
      <c r="D16" s="35"/>
      <c r="E16" s="36">
        <v>0</v>
      </c>
      <c r="F16" s="36">
        <v>0</v>
      </c>
      <c r="G16" s="36">
        <v>0</v>
      </c>
      <c r="H16" s="36">
        <f aca="true" t="shared" si="33" ref="H16:M16">$C$16/12</f>
        <v>791.6666666666666</v>
      </c>
      <c r="I16" s="36">
        <f t="shared" si="33"/>
        <v>791.6666666666666</v>
      </c>
      <c r="J16" s="36">
        <f t="shared" si="33"/>
        <v>791.6666666666666</v>
      </c>
      <c r="K16" s="36">
        <f t="shared" si="33"/>
        <v>791.6666666666666</v>
      </c>
      <c r="L16" s="36">
        <f t="shared" si="33"/>
        <v>791.6666666666666</v>
      </c>
      <c r="M16" s="36">
        <f t="shared" si="33"/>
        <v>791.6666666666666</v>
      </c>
      <c r="N16" s="36">
        <f t="shared" si="1"/>
        <v>4750</v>
      </c>
      <c r="O16" s="37"/>
      <c r="P16" s="36">
        <f aca="true" t="shared" si="34" ref="P16:Z16">$C$16/12</f>
        <v>791.6666666666666</v>
      </c>
      <c r="Q16" s="36">
        <f t="shared" si="34"/>
        <v>791.6666666666666</v>
      </c>
      <c r="R16" s="36">
        <f t="shared" si="34"/>
        <v>791.6666666666666</v>
      </c>
      <c r="S16" s="36">
        <f t="shared" si="34"/>
        <v>791.6666666666666</v>
      </c>
      <c r="T16" s="36">
        <f t="shared" si="34"/>
        <v>791.6666666666666</v>
      </c>
      <c r="U16" s="36">
        <f t="shared" si="34"/>
        <v>791.6666666666666</v>
      </c>
      <c r="V16" s="36">
        <f t="shared" si="34"/>
        <v>791.6666666666666</v>
      </c>
      <c r="W16" s="36">
        <f t="shared" si="34"/>
        <v>791.6666666666666</v>
      </c>
      <c r="X16" s="36">
        <f t="shared" si="34"/>
        <v>791.6666666666666</v>
      </c>
      <c r="Y16" s="36">
        <f t="shared" si="34"/>
        <v>791.6666666666666</v>
      </c>
      <c r="Z16" s="36">
        <f t="shared" si="34"/>
        <v>791.6666666666666</v>
      </c>
      <c r="AA16" s="36">
        <f>$C$16/12</f>
        <v>791.6666666666666</v>
      </c>
      <c r="AB16" s="36">
        <f t="shared" si="3"/>
        <v>9500</v>
      </c>
      <c r="AC16" s="35"/>
      <c r="AD16" s="36">
        <f aca="true" t="shared" si="35" ref="AD16:AO16">$C$16/12</f>
        <v>791.6666666666666</v>
      </c>
      <c r="AE16" s="36">
        <f t="shared" si="35"/>
        <v>791.6666666666666</v>
      </c>
      <c r="AF16" s="36">
        <f t="shared" si="35"/>
        <v>791.6666666666666</v>
      </c>
      <c r="AG16" s="36">
        <f t="shared" si="35"/>
        <v>791.6666666666666</v>
      </c>
      <c r="AH16" s="36">
        <f t="shared" si="35"/>
        <v>791.6666666666666</v>
      </c>
      <c r="AI16" s="36">
        <f t="shared" si="35"/>
        <v>791.6666666666666</v>
      </c>
      <c r="AJ16" s="36">
        <f t="shared" si="35"/>
        <v>791.6666666666666</v>
      </c>
      <c r="AK16" s="36">
        <f t="shared" si="35"/>
        <v>791.6666666666666</v>
      </c>
      <c r="AL16" s="36">
        <f t="shared" si="35"/>
        <v>791.6666666666666</v>
      </c>
      <c r="AM16" s="36">
        <f t="shared" si="35"/>
        <v>791.6666666666666</v>
      </c>
      <c r="AN16" s="36">
        <f t="shared" si="35"/>
        <v>791.6666666666666</v>
      </c>
      <c r="AO16" s="36">
        <f t="shared" si="35"/>
        <v>791.6666666666666</v>
      </c>
      <c r="AP16" s="36">
        <f t="shared" si="5"/>
        <v>9500</v>
      </c>
      <c r="AQ16" s="37"/>
      <c r="AR16" s="36">
        <f aca="true" t="shared" si="36" ref="AR16:BC16">$C$16/12</f>
        <v>791.6666666666666</v>
      </c>
      <c r="AS16" s="36">
        <f t="shared" si="36"/>
        <v>791.6666666666666</v>
      </c>
      <c r="AT16" s="36">
        <f t="shared" si="36"/>
        <v>791.6666666666666</v>
      </c>
      <c r="AU16" s="36">
        <f t="shared" si="36"/>
        <v>791.6666666666666</v>
      </c>
      <c r="AV16" s="36">
        <f t="shared" si="36"/>
        <v>791.6666666666666</v>
      </c>
      <c r="AW16" s="36">
        <f t="shared" si="36"/>
        <v>791.6666666666666</v>
      </c>
      <c r="AX16" s="36">
        <f t="shared" si="36"/>
        <v>791.6666666666666</v>
      </c>
      <c r="AY16" s="36">
        <f t="shared" si="36"/>
        <v>791.6666666666666</v>
      </c>
      <c r="AZ16" s="36">
        <f t="shared" si="36"/>
        <v>791.6666666666666</v>
      </c>
      <c r="BA16" s="36">
        <f t="shared" si="36"/>
        <v>791.6666666666666</v>
      </c>
      <c r="BB16" s="36">
        <f t="shared" si="36"/>
        <v>791.6666666666666</v>
      </c>
      <c r="BC16" s="36">
        <f t="shared" si="36"/>
        <v>791.6666666666666</v>
      </c>
      <c r="BD16" s="36">
        <f t="shared" si="12"/>
        <v>9500</v>
      </c>
      <c r="BE16" s="37"/>
      <c r="BF16" s="36"/>
      <c r="BG16" s="37"/>
      <c r="BH16" s="36"/>
      <c r="BI16" s="37"/>
      <c r="BJ16" s="36"/>
      <c r="BK16" s="35"/>
      <c r="BL16" s="38"/>
      <c r="BM16" s="35"/>
      <c r="BN16" s="38"/>
      <c r="BO16" s="38"/>
      <c r="BP16" s="38"/>
      <c r="BQ16" s="38"/>
      <c r="BR16" s="38"/>
      <c r="BS16" s="34"/>
      <c r="BT16" s="38"/>
      <c r="BU16" s="38"/>
      <c r="BV16" s="38"/>
      <c r="BW16" s="38"/>
      <c r="BX16" s="38"/>
      <c r="BY16" s="36">
        <f t="shared" si="7"/>
        <v>23750</v>
      </c>
      <c r="BZ16" s="38"/>
      <c r="CA16" s="38"/>
    </row>
    <row r="17" spans="2:79" s="3" customFormat="1" ht="12.75">
      <c r="B17" s="5" t="s">
        <v>1</v>
      </c>
      <c r="C17" s="34">
        <v>5000</v>
      </c>
      <c r="D17" s="35"/>
      <c r="E17" s="36">
        <v>0</v>
      </c>
      <c r="F17" s="36">
        <v>0</v>
      </c>
      <c r="G17" s="36">
        <v>0</v>
      </c>
      <c r="H17" s="36">
        <f aca="true" t="shared" si="37" ref="H17:M17">$C$17/12</f>
        <v>416.6666666666667</v>
      </c>
      <c r="I17" s="36">
        <f t="shared" si="37"/>
        <v>416.6666666666667</v>
      </c>
      <c r="J17" s="36">
        <f t="shared" si="37"/>
        <v>416.6666666666667</v>
      </c>
      <c r="K17" s="36">
        <f t="shared" si="37"/>
        <v>416.6666666666667</v>
      </c>
      <c r="L17" s="36">
        <f t="shared" si="37"/>
        <v>416.6666666666667</v>
      </c>
      <c r="M17" s="36">
        <f t="shared" si="37"/>
        <v>416.6666666666667</v>
      </c>
      <c r="N17" s="36">
        <f t="shared" si="1"/>
        <v>2500</v>
      </c>
      <c r="O17" s="37"/>
      <c r="P17" s="36">
        <f aca="true" t="shared" si="38" ref="P17:AA17">$C$17/12</f>
        <v>416.6666666666667</v>
      </c>
      <c r="Q17" s="36">
        <f t="shared" si="38"/>
        <v>416.6666666666667</v>
      </c>
      <c r="R17" s="36">
        <f t="shared" si="38"/>
        <v>416.6666666666667</v>
      </c>
      <c r="S17" s="36">
        <f t="shared" si="38"/>
        <v>416.6666666666667</v>
      </c>
      <c r="T17" s="36">
        <f t="shared" si="38"/>
        <v>416.6666666666667</v>
      </c>
      <c r="U17" s="36">
        <f t="shared" si="38"/>
        <v>416.6666666666667</v>
      </c>
      <c r="V17" s="36">
        <f t="shared" si="38"/>
        <v>416.6666666666667</v>
      </c>
      <c r="W17" s="36">
        <f t="shared" si="38"/>
        <v>416.6666666666667</v>
      </c>
      <c r="X17" s="36">
        <f t="shared" si="38"/>
        <v>416.6666666666667</v>
      </c>
      <c r="Y17" s="36">
        <f t="shared" si="38"/>
        <v>416.6666666666667</v>
      </c>
      <c r="Z17" s="36">
        <f t="shared" si="38"/>
        <v>416.6666666666667</v>
      </c>
      <c r="AA17" s="36">
        <f t="shared" si="38"/>
        <v>416.6666666666667</v>
      </c>
      <c r="AB17" s="36">
        <f t="shared" si="3"/>
        <v>5000</v>
      </c>
      <c r="AC17" s="35"/>
      <c r="AD17" s="36">
        <f aca="true" t="shared" si="39" ref="AD17:AO17">$C$17/12</f>
        <v>416.6666666666667</v>
      </c>
      <c r="AE17" s="36">
        <f t="shared" si="39"/>
        <v>416.6666666666667</v>
      </c>
      <c r="AF17" s="36">
        <f t="shared" si="39"/>
        <v>416.6666666666667</v>
      </c>
      <c r="AG17" s="36">
        <f t="shared" si="39"/>
        <v>416.6666666666667</v>
      </c>
      <c r="AH17" s="36">
        <f t="shared" si="39"/>
        <v>416.6666666666667</v>
      </c>
      <c r="AI17" s="36">
        <f t="shared" si="39"/>
        <v>416.6666666666667</v>
      </c>
      <c r="AJ17" s="36">
        <f t="shared" si="39"/>
        <v>416.6666666666667</v>
      </c>
      <c r="AK17" s="36">
        <f t="shared" si="39"/>
        <v>416.6666666666667</v>
      </c>
      <c r="AL17" s="36">
        <f t="shared" si="39"/>
        <v>416.6666666666667</v>
      </c>
      <c r="AM17" s="36">
        <f t="shared" si="39"/>
        <v>416.6666666666667</v>
      </c>
      <c r="AN17" s="36">
        <f t="shared" si="39"/>
        <v>416.6666666666667</v>
      </c>
      <c r="AO17" s="36">
        <f t="shared" si="39"/>
        <v>416.6666666666667</v>
      </c>
      <c r="AP17" s="36">
        <f t="shared" si="5"/>
        <v>5000</v>
      </c>
      <c r="AQ17" s="37"/>
      <c r="AR17" s="36">
        <f aca="true" t="shared" si="40" ref="AR17:BC17">$C$17/12</f>
        <v>416.6666666666667</v>
      </c>
      <c r="AS17" s="36">
        <f t="shared" si="40"/>
        <v>416.6666666666667</v>
      </c>
      <c r="AT17" s="36">
        <f t="shared" si="40"/>
        <v>416.6666666666667</v>
      </c>
      <c r="AU17" s="36">
        <f t="shared" si="40"/>
        <v>416.6666666666667</v>
      </c>
      <c r="AV17" s="36">
        <f t="shared" si="40"/>
        <v>416.6666666666667</v>
      </c>
      <c r="AW17" s="36">
        <f t="shared" si="40"/>
        <v>416.6666666666667</v>
      </c>
      <c r="AX17" s="36">
        <f t="shared" si="40"/>
        <v>416.6666666666667</v>
      </c>
      <c r="AY17" s="36">
        <f t="shared" si="40"/>
        <v>416.6666666666667</v>
      </c>
      <c r="AZ17" s="36">
        <f t="shared" si="40"/>
        <v>416.6666666666667</v>
      </c>
      <c r="BA17" s="36">
        <f t="shared" si="40"/>
        <v>416.6666666666667</v>
      </c>
      <c r="BB17" s="36">
        <f t="shared" si="40"/>
        <v>416.6666666666667</v>
      </c>
      <c r="BC17" s="36">
        <f t="shared" si="40"/>
        <v>416.6666666666667</v>
      </c>
      <c r="BD17" s="36">
        <f t="shared" si="12"/>
        <v>5000</v>
      </c>
      <c r="BE17" s="37"/>
      <c r="BF17" s="36"/>
      <c r="BG17" s="37"/>
      <c r="BH17" s="36"/>
      <c r="BI17" s="37"/>
      <c r="BJ17" s="36"/>
      <c r="BK17" s="35"/>
      <c r="BL17" s="38"/>
      <c r="BM17" s="35"/>
      <c r="BN17" s="38"/>
      <c r="BO17" s="38"/>
      <c r="BP17" s="38"/>
      <c r="BQ17" s="38"/>
      <c r="BR17" s="38"/>
      <c r="BS17" s="34"/>
      <c r="BT17" s="38"/>
      <c r="BU17" s="38"/>
      <c r="BV17" s="38"/>
      <c r="BW17" s="38"/>
      <c r="BX17" s="38"/>
      <c r="BY17" s="36">
        <f t="shared" si="7"/>
        <v>12500</v>
      </c>
      <c r="BZ17" s="38"/>
      <c r="CA17" s="38"/>
    </row>
    <row r="18" spans="2:79" s="3" customFormat="1" ht="12.75">
      <c r="B18" s="5" t="s">
        <v>2</v>
      </c>
      <c r="C18" s="34">
        <v>5400</v>
      </c>
      <c r="D18" s="35"/>
      <c r="E18" s="36">
        <v>0</v>
      </c>
      <c r="F18" s="36">
        <v>0</v>
      </c>
      <c r="G18" s="36">
        <v>0</v>
      </c>
      <c r="H18" s="36">
        <f aca="true" t="shared" si="41" ref="H18:M18">$C$18/12</f>
        <v>450</v>
      </c>
      <c r="I18" s="36">
        <f t="shared" si="41"/>
        <v>450</v>
      </c>
      <c r="J18" s="36">
        <f t="shared" si="41"/>
        <v>450</v>
      </c>
      <c r="K18" s="36">
        <f t="shared" si="41"/>
        <v>450</v>
      </c>
      <c r="L18" s="36">
        <f t="shared" si="41"/>
        <v>450</v>
      </c>
      <c r="M18" s="36">
        <f t="shared" si="41"/>
        <v>450</v>
      </c>
      <c r="N18" s="36">
        <f t="shared" si="1"/>
        <v>2700</v>
      </c>
      <c r="O18" s="37"/>
      <c r="P18" s="36">
        <f aca="true" t="shared" si="42" ref="P18:AA18">$C$18/12</f>
        <v>450</v>
      </c>
      <c r="Q18" s="36">
        <f t="shared" si="42"/>
        <v>450</v>
      </c>
      <c r="R18" s="36">
        <f t="shared" si="42"/>
        <v>450</v>
      </c>
      <c r="S18" s="36">
        <f t="shared" si="42"/>
        <v>450</v>
      </c>
      <c r="T18" s="36">
        <f t="shared" si="42"/>
        <v>450</v>
      </c>
      <c r="U18" s="36">
        <f t="shared" si="42"/>
        <v>450</v>
      </c>
      <c r="V18" s="36">
        <f t="shared" si="42"/>
        <v>450</v>
      </c>
      <c r="W18" s="36">
        <f t="shared" si="42"/>
        <v>450</v>
      </c>
      <c r="X18" s="36">
        <f t="shared" si="42"/>
        <v>450</v>
      </c>
      <c r="Y18" s="36">
        <f t="shared" si="42"/>
        <v>450</v>
      </c>
      <c r="Z18" s="36">
        <f t="shared" si="42"/>
        <v>450</v>
      </c>
      <c r="AA18" s="36">
        <f t="shared" si="42"/>
        <v>450</v>
      </c>
      <c r="AB18" s="36">
        <f t="shared" si="3"/>
        <v>5400</v>
      </c>
      <c r="AC18" s="35"/>
      <c r="AD18" s="36">
        <f aca="true" t="shared" si="43" ref="AD18:AO18">$C$18/12</f>
        <v>450</v>
      </c>
      <c r="AE18" s="36">
        <f t="shared" si="43"/>
        <v>450</v>
      </c>
      <c r="AF18" s="36">
        <f t="shared" si="43"/>
        <v>450</v>
      </c>
      <c r="AG18" s="36">
        <f t="shared" si="43"/>
        <v>450</v>
      </c>
      <c r="AH18" s="36">
        <f t="shared" si="43"/>
        <v>450</v>
      </c>
      <c r="AI18" s="36">
        <f t="shared" si="43"/>
        <v>450</v>
      </c>
      <c r="AJ18" s="36">
        <f t="shared" si="43"/>
        <v>450</v>
      </c>
      <c r="AK18" s="36">
        <f t="shared" si="43"/>
        <v>450</v>
      </c>
      <c r="AL18" s="36">
        <f t="shared" si="43"/>
        <v>450</v>
      </c>
      <c r="AM18" s="36">
        <f t="shared" si="43"/>
        <v>450</v>
      </c>
      <c r="AN18" s="36">
        <f t="shared" si="43"/>
        <v>450</v>
      </c>
      <c r="AO18" s="36">
        <f t="shared" si="43"/>
        <v>450</v>
      </c>
      <c r="AP18" s="36">
        <f t="shared" si="5"/>
        <v>5400</v>
      </c>
      <c r="AQ18" s="37"/>
      <c r="AR18" s="36">
        <f aca="true" t="shared" si="44" ref="AR18:BC18">$C$18/12</f>
        <v>450</v>
      </c>
      <c r="AS18" s="36">
        <f t="shared" si="44"/>
        <v>450</v>
      </c>
      <c r="AT18" s="36">
        <f t="shared" si="44"/>
        <v>450</v>
      </c>
      <c r="AU18" s="36">
        <f t="shared" si="44"/>
        <v>450</v>
      </c>
      <c r="AV18" s="36">
        <f t="shared" si="44"/>
        <v>450</v>
      </c>
      <c r="AW18" s="36">
        <f t="shared" si="44"/>
        <v>450</v>
      </c>
      <c r="AX18" s="36">
        <f t="shared" si="44"/>
        <v>450</v>
      </c>
      <c r="AY18" s="36">
        <f t="shared" si="44"/>
        <v>450</v>
      </c>
      <c r="AZ18" s="36">
        <f t="shared" si="44"/>
        <v>450</v>
      </c>
      <c r="BA18" s="36">
        <f t="shared" si="44"/>
        <v>450</v>
      </c>
      <c r="BB18" s="36">
        <f t="shared" si="44"/>
        <v>450</v>
      </c>
      <c r="BC18" s="36">
        <f t="shared" si="44"/>
        <v>450</v>
      </c>
      <c r="BD18" s="36">
        <f t="shared" si="12"/>
        <v>5400</v>
      </c>
      <c r="BE18" s="37"/>
      <c r="BF18" s="36"/>
      <c r="BG18" s="37"/>
      <c r="BH18" s="36"/>
      <c r="BI18" s="37"/>
      <c r="BJ18" s="36"/>
      <c r="BK18" s="35"/>
      <c r="BL18" s="38"/>
      <c r="BM18" s="35"/>
      <c r="BN18" s="38"/>
      <c r="BO18" s="38"/>
      <c r="BP18" s="38"/>
      <c r="BQ18" s="38"/>
      <c r="BR18" s="38"/>
      <c r="BS18" s="34"/>
      <c r="BT18" s="38"/>
      <c r="BU18" s="38"/>
      <c r="BV18" s="38"/>
      <c r="BW18" s="38"/>
      <c r="BX18" s="38"/>
      <c r="BY18" s="36">
        <f t="shared" si="7"/>
        <v>13500</v>
      </c>
      <c r="BZ18" s="38"/>
      <c r="CA18" s="38"/>
    </row>
    <row r="19" spans="2:79" s="3" customFormat="1" ht="12.75">
      <c r="B19" s="5" t="s">
        <v>20</v>
      </c>
      <c r="C19" s="34">
        <v>70000</v>
      </c>
      <c r="D19" s="35"/>
      <c r="E19" s="36">
        <v>0</v>
      </c>
      <c r="F19" s="36">
        <v>0</v>
      </c>
      <c r="G19" s="36">
        <v>0</v>
      </c>
      <c r="H19" s="36">
        <f aca="true" t="shared" si="45" ref="H19:M19">$C$19/12</f>
        <v>5833.333333333333</v>
      </c>
      <c r="I19" s="36">
        <f t="shared" si="45"/>
        <v>5833.333333333333</v>
      </c>
      <c r="J19" s="36">
        <f t="shared" si="45"/>
        <v>5833.333333333333</v>
      </c>
      <c r="K19" s="36">
        <f t="shared" si="45"/>
        <v>5833.333333333333</v>
      </c>
      <c r="L19" s="36">
        <f t="shared" si="45"/>
        <v>5833.333333333333</v>
      </c>
      <c r="M19" s="36">
        <f t="shared" si="45"/>
        <v>5833.333333333333</v>
      </c>
      <c r="N19" s="36">
        <f t="shared" si="1"/>
        <v>35000</v>
      </c>
      <c r="O19" s="37"/>
      <c r="P19" s="36">
        <f aca="true" t="shared" si="46" ref="P19:AA19">$C$19/12</f>
        <v>5833.333333333333</v>
      </c>
      <c r="Q19" s="36">
        <f t="shared" si="46"/>
        <v>5833.333333333333</v>
      </c>
      <c r="R19" s="36">
        <f t="shared" si="46"/>
        <v>5833.333333333333</v>
      </c>
      <c r="S19" s="36">
        <f t="shared" si="46"/>
        <v>5833.333333333333</v>
      </c>
      <c r="T19" s="36">
        <f t="shared" si="46"/>
        <v>5833.333333333333</v>
      </c>
      <c r="U19" s="36">
        <f t="shared" si="46"/>
        <v>5833.333333333333</v>
      </c>
      <c r="V19" s="36">
        <f t="shared" si="46"/>
        <v>5833.333333333333</v>
      </c>
      <c r="W19" s="36">
        <f t="shared" si="46"/>
        <v>5833.333333333333</v>
      </c>
      <c r="X19" s="36">
        <f t="shared" si="46"/>
        <v>5833.333333333333</v>
      </c>
      <c r="Y19" s="36">
        <f t="shared" si="46"/>
        <v>5833.333333333333</v>
      </c>
      <c r="Z19" s="36">
        <f t="shared" si="46"/>
        <v>5833.333333333333</v>
      </c>
      <c r="AA19" s="36">
        <f t="shared" si="46"/>
        <v>5833.333333333333</v>
      </c>
      <c r="AB19" s="36">
        <f t="shared" si="3"/>
        <v>70000.00000000001</v>
      </c>
      <c r="AC19" s="35"/>
      <c r="AD19" s="36">
        <f aca="true" t="shared" si="47" ref="AD19:AO19">$C$19/12</f>
        <v>5833.333333333333</v>
      </c>
      <c r="AE19" s="36">
        <f t="shared" si="47"/>
        <v>5833.333333333333</v>
      </c>
      <c r="AF19" s="36">
        <f t="shared" si="47"/>
        <v>5833.333333333333</v>
      </c>
      <c r="AG19" s="36">
        <f t="shared" si="47"/>
        <v>5833.333333333333</v>
      </c>
      <c r="AH19" s="36">
        <f t="shared" si="47"/>
        <v>5833.333333333333</v>
      </c>
      <c r="AI19" s="36">
        <f t="shared" si="47"/>
        <v>5833.333333333333</v>
      </c>
      <c r="AJ19" s="36">
        <f t="shared" si="47"/>
        <v>5833.333333333333</v>
      </c>
      <c r="AK19" s="36">
        <f t="shared" si="47"/>
        <v>5833.333333333333</v>
      </c>
      <c r="AL19" s="36">
        <f t="shared" si="47"/>
        <v>5833.333333333333</v>
      </c>
      <c r="AM19" s="36">
        <f t="shared" si="47"/>
        <v>5833.333333333333</v>
      </c>
      <c r="AN19" s="36">
        <f t="shared" si="47"/>
        <v>5833.333333333333</v>
      </c>
      <c r="AO19" s="36">
        <f t="shared" si="47"/>
        <v>5833.333333333333</v>
      </c>
      <c r="AP19" s="36">
        <f t="shared" si="5"/>
        <v>70000.00000000001</v>
      </c>
      <c r="AQ19" s="37"/>
      <c r="AR19" s="36">
        <f aca="true" t="shared" si="48" ref="AR19:BC19">$C$19/12</f>
        <v>5833.333333333333</v>
      </c>
      <c r="AS19" s="36">
        <f t="shared" si="48"/>
        <v>5833.333333333333</v>
      </c>
      <c r="AT19" s="36">
        <f t="shared" si="48"/>
        <v>5833.333333333333</v>
      </c>
      <c r="AU19" s="36">
        <f t="shared" si="48"/>
        <v>5833.333333333333</v>
      </c>
      <c r="AV19" s="36">
        <f t="shared" si="48"/>
        <v>5833.333333333333</v>
      </c>
      <c r="AW19" s="36">
        <f t="shared" si="48"/>
        <v>5833.333333333333</v>
      </c>
      <c r="AX19" s="36">
        <f t="shared" si="48"/>
        <v>5833.333333333333</v>
      </c>
      <c r="AY19" s="36">
        <f t="shared" si="48"/>
        <v>5833.333333333333</v>
      </c>
      <c r="AZ19" s="36">
        <f t="shared" si="48"/>
        <v>5833.333333333333</v>
      </c>
      <c r="BA19" s="36">
        <f t="shared" si="48"/>
        <v>5833.333333333333</v>
      </c>
      <c r="BB19" s="36">
        <f t="shared" si="48"/>
        <v>5833.333333333333</v>
      </c>
      <c r="BC19" s="36">
        <f t="shared" si="48"/>
        <v>5833.333333333333</v>
      </c>
      <c r="BD19" s="36">
        <f t="shared" si="12"/>
        <v>70000.00000000001</v>
      </c>
      <c r="BE19" s="37"/>
      <c r="BF19" s="36"/>
      <c r="BG19" s="37"/>
      <c r="BH19" s="36"/>
      <c r="BI19" s="37"/>
      <c r="BJ19" s="36"/>
      <c r="BK19" s="35"/>
      <c r="BL19" s="38"/>
      <c r="BM19" s="35"/>
      <c r="BN19" s="38"/>
      <c r="BO19" s="38"/>
      <c r="BP19" s="38"/>
      <c r="BQ19" s="38"/>
      <c r="BR19" s="38"/>
      <c r="BS19" s="34"/>
      <c r="BT19" s="38"/>
      <c r="BU19" s="38"/>
      <c r="BV19" s="38"/>
      <c r="BW19" s="38"/>
      <c r="BX19" s="38"/>
      <c r="BY19" s="36">
        <f t="shared" si="7"/>
        <v>175000.00000000003</v>
      </c>
      <c r="BZ19" s="38"/>
      <c r="CA19" s="38"/>
    </row>
    <row r="20" spans="2:79" s="3" customFormat="1" ht="12.75">
      <c r="B20" s="5" t="s">
        <v>3</v>
      </c>
      <c r="C20" s="34">
        <v>2000</v>
      </c>
      <c r="D20" s="35"/>
      <c r="E20" s="36">
        <v>0</v>
      </c>
      <c r="F20" s="36">
        <f aca="true" t="shared" si="49" ref="F20:M20">$C$20/12</f>
        <v>166.66666666666666</v>
      </c>
      <c r="G20" s="36">
        <f t="shared" si="49"/>
        <v>166.66666666666666</v>
      </c>
      <c r="H20" s="36">
        <f t="shared" si="49"/>
        <v>166.66666666666666</v>
      </c>
      <c r="I20" s="36">
        <f t="shared" si="49"/>
        <v>166.66666666666666</v>
      </c>
      <c r="J20" s="36">
        <f t="shared" si="49"/>
        <v>166.66666666666666</v>
      </c>
      <c r="K20" s="36">
        <f t="shared" si="49"/>
        <v>166.66666666666666</v>
      </c>
      <c r="L20" s="36">
        <f t="shared" si="49"/>
        <v>166.66666666666666</v>
      </c>
      <c r="M20" s="36">
        <f t="shared" si="49"/>
        <v>166.66666666666666</v>
      </c>
      <c r="N20" s="36">
        <f t="shared" si="1"/>
        <v>1333.3333333333333</v>
      </c>
      <c r="O20" s="37"/>
      <c r="P20" s="36">
        <f aca="true" t="shared" si="50" ref="P20:AA20">$C$20/12</f>
        <v>166.66666666666666</v>
      </c>
      <c r="Q20" s="36">
        <f t="shared" si="50"/>
        <v>166.66666666666666</v>
      </c>
      <c r="R20" s="36">
        <f t="shared" si="50"/>
        <v>166.66666666666666</v>
      </c>
      <c r="S20" s="36">
        <f t="shared" si="50"/>
        <v>166.66666666666666</v>
      </c>
      <c r="T20" s="36">
        <f t="shared" si="50"/>
        <v>166.66666666666666</v>
      </c>
      <c r="U20" s="36">
        <f t="shared" si="50"/>
        <v>166.66666666666666</v>
      </c>
      <c r="V20" s="36">
        <f t="shared" si="50"/>
        <v>166.66666666666666</v>
      </c>
      <c r="W20" s="36">
        <f t="shared" si="50"/>
        <v>166.66666666666666</v>
      </c>
      <c r="X20" s="36">
        <f t="shared" si="50"/>
        <v>166.66666666666666</v>
      </c>
      <c r="Y20" s="36">
        <f t="shared" si="50"/>
        <v>166.66666666666666</v>
      </c>
      <c r="Z20" s="36">
        <f t="shared" si="50"/>
        <v>166.66666666666666</v>
      </c>
      <c r="AA20" s="36">
        <f t="shared" si="50"/>
        <v>166.66666666666666</v>
      </c>
      <c r="AB20" s="36">
        <f t="shared" si="3"/>
        <v>2000.0000000000002</v>
      </c>
      <c r="AC20" s="35"/>
      <c r="AD20" s="36">
        <f aca="true" t="shared" si="51" ref="AD20:AO20">$C$20/12</f>
        <v>166.66666666666666</v>
      </c>
      <c r="AE20" s="36">
        <f t="shared" si="51"/>
        <v>166.66666666666666</v>
      </c>
      <c r="AF20" s="36">
        <f t="shared" si="51"/>
        <v>166.66666666666666</v>
      </c>
      <c r="AG20" s="36">
        <f t="shared" si="51"/>
        <v>166.66666666666666</v>
      </c>
      <c r="AH20" s="36">
        <f t="shared" si="51"/>
        <v>166.66666666666666</v>
      </c>
      <c r="AI20" s="36">
        <f t="shared" si="51"/>
        <v>166.66666666666666</v>
      </c>
      <c r="AJ20" s="36">
        <f t="shared" si="51"/>
        <v>166.66666666666666</v>
      </c>
      <c r="AK20" s="36">
        <f t="shared" si="51"/>
        <v>166.66666666666666</v>
      </c>
      <c r="AL20" s="36">
        <f t="shared" si="51"/>
        <v>166.66666666666666</v>
      </c>
      <c r="AM20" s="36">
        <f t="shared" si="51"/>
        <v>166.66666666666666</v>
      </c>
      <c r="AN20" s="36">
        <f t="shared" si="51"/>
        <v>166.66666666666666</v>
      </c>
      <c r="AO20" s="36">
        <f t="shared" si="51"/>
        <v>166.66666666666666</v>
      </c>
      <c r="AP20" s="36">
        <f t="shared" si="5"/>
        <v>2000.0000000000002</v>
      </c>
      <c r="AQ20" s="37"/>
      <c r="AR20" s="36">
        <f aca="true" t="shared" si="52" ref="AR20:BC20">$C$20/12</f>
        <v>166.66666666666666</v>
      </c>
      <c r="AS20" s="36">
        <f t="shared" si="52"/>
        <v>166.66666666666666</v>
      </c>
      <c r="AT20" s="36">
        <f t="shared" si="52"/>
        <v>166.66666666666666</v>
      </c>
      <c r="AU20" s="36">
        <f t="shared" si="52"/>
        <v>166.66666666666666</v>
      </c>
      <c r="AV20" s="36">
        <f t="shared" si="52"/>
        <v>166.66666666666666</v>
      </c>
      <c r="AW20" s="36">
        <f t="shared" si="52"/>
        <v>166.66666666666666</v>
      </c>
      <c r="AX20" s="36">
        <f t="shared" si="52"/>
        <v>166.66666666666666</v>
      </c>
      <c r="AY20" s="36">
        <f t="shared" si="52"/>
        <v>166.66666666666666</v>
      </c>
      <c r="AZ20" s="36">
        <f t="shared" si="52"/>
        <v>166.66666666666666</v>
      </c>
      <c r="BA20" s="36">
        <f t="shared" si="52"/>
        <v>166.66666666666666</v>
      </c>
      <c r="BB20" s="36">
        <f t="shared" si="52"/>
        <v>166.66666666666666</v>
      </c>
      <c r="BC20" s="36">
        <f t="shared" si="52"/>
        <v>166.66666666666666</v>
      </c>
      <c r="BD20" s="36">
        <f t="shared" si="12"/>
        <v>2000.0000000000002</v>
      </c>
      <c r="BE20" s="37"/>
      <c r="BF20" s="36"/>
      <c r="BG20" s="37"/>
      <c r="BH20" s="36"/>
      <c r="BI20" s="37"/>
      <c r="BJ20" s="36"/>
      <c r="BK20" s="35"/>
      <c r="BL20" s="38"/>
      <c r="BM20" s="35"/>
      <c r="BN20" s="38"/>
      <c r="BO20" s="38"/>
      <c r="BP20" s="38"/>
      <c r="BQ20" s="38"/>
      <c r="BR20" s="38"/>
      <c r="BS20" s="34"/>
      <c r="BT20" s="38"/>
      <c r="BU20" s="38"/>
      <c r="BV20" s="38"/>
      <c r="BW20" s="38"/>
      <c r="BX20" s="38"/>
      <c r="BY20" s="36">
        <f t="shared" si="7"/>
        <v>5333.333333333334</v>
      </c>
      <c r="BZ20" s="38"/>
      <c r="CA20" s="38"/>
    </row>
    <row r="21" spans="2:79" s="3" customFormat="1" ht="12.75">
      <c r="B21" s="5" t="s">
        <v>4</v>
      </c>
      <c r="C21" s="34">
        <v>10000</v>
      </c>
      <c r="D21" s="35"/>
      <c r="E21" s="36">
        <v>0</v>
      </c>
      <c r="F21" s="36">
        <v>0</v>
      </c>
      <c r="G21" s="36">
        <v>0</v>
      </c>
      <c r="H21" s="36">
        <f aca="true" t="shared" si="53" ref="H21:M21">$C$21/12</f>
        <v>833.3333333333334</v>
      </c>
      <c r="I21" s="36">
        <f t="shared" si="53"/>
        <v>833.3333333333334</v>
      </c>
      <c r="J21" s="36">
        <f t="shared" si="53"/>
        <v>833.3333333333334</v>
      </c>
      <c r="K21" s="36">
        <f t="shared" si="53"/>
        <v>833.3333333333334</v>
      </c>
      <c r="L21" s="36">
        <f t="shared" si="53"/>
        <v>833.3333333333334</v>
      </c>
      <c r="M21" s="36">
        <f t="shared" si="53"/>
        <v>833.3333333333334</v>
      </c>
      <c r="N21" s="36">
        <f t="shared" si="1"/>
        <v>5000</v>
      </c>
      <c r="O21" s="37"/>
      <c r="P21" s="36">
        <f aca="true" t="shared" si="54" ref="P21:AA21">$C$21/12</f>
        <v>833.3333333333334</v>
      </c>
      <c r="Q21" s="36">
        <f t="shared" si="54"/>
        <v>833.3333333333334</v>
      </c>
      <c r="R21" s="36">
        <f t="shared" si="54"/>
        <v>833.3333333333334</v>
      </c>
      <c r="S21" s="36">
        <f t="shared" si="54"/>
        <v>833.3333333333334</v>
      </c>
      <c r="T21" s="36">
        <f t="shared" si="54"/>
        <v>833.3333333333334</v>
      </c>
      <c r="U21" s="36">
        <f t="shared" si="54"/>
        <v>833.3333333333334</v>
      </c>
      <c r="V21" s="36">
        <f t="shared" si="54"/>
        <v>833.3333333333334</v>
      </c>
      <c r="W21" s="36">
        <f t="shared" si="54"/>
        <v>833.3333333333334</v>
      </c>
      <c r="X21" s="36">
        <f t="shared" si="54"/>
        <v>833.3333333333334</v>
      </c>
      <c r="Y21" s="36">
        <f t="shared" si="54"/>
        <v>833.3333333333334</v>
      </c>
      <c r="Z21" s="36">
        <f t="shared" si="54"/>
        <v>833.3333333333334</v>
      </c>
      <c r="AA21" s="36">
        <f t="shared" si="54"/>
        <v>833.3333333333334</v>
      </c>
      <c r="AB21" s="36">
        <f t="shared" si="3"/>
        <v>10000</v>
      </c>
      <c r="AC21" s="35"/>
      <c r="AD21" s="36">
        <f aca="true" t="shared" si="55" ref="AD21:AO21">$C$21/12</f>
        <v>833.3333333333334</v>
      </c>
      <c r="AE21" s="36">
        <f t="shared" si="55"/>
        <v>833.3333333333334</v>
      </c>
      <c r="AF21" s="36">
        <f t="shared" si="55"/>
        <v>833.3333333333334</v>
      </c>
      <c r="AG21" s="36">
        <f t="shared" si="55"/>
        <v>833.3333333333334</v>
      </c>
      <c r="AH21" s="36">
        <f t="shared" si="55"/>
        <v>833.3333333333334</v>
      </c>
      <c r="AI21" s="36">
        <f t="shared" si="55"/>
        <v>833.3333333333334</v>
      </c>
      <c r="AJ21" s="36">
        <f t="shared" si="55"/>
        <v>833.3333333333334</v>
      </c>
      <c r="AK21" s="36">
        <f t="shared" si="55"/>
        <v>833.3333333333334</v>
      </c>
      <c r="AL21" s="36">
        <f t="shared" si="55"/>
        <v>833.3333333333334</v>
      </c>
      <c r="AM21" s="36">
        <f t="shared" si="55"/>
        <v>833.3333333333334</v>
      </c>
      <c r="AN21" s="36">
        <f t="shared" si="55"/>
        <v>833.3333333333334</v>
      </c>
      <c r="AO21" s="36">
        <f t="shared" si="55"/>
        <v>833.3333333333334</v>
      </c>
      <c r="AP21" s="36">
        <f t="shared" si="5"/>
        <v>10000</v>
      </c>
      <c r="AQ21" s="37"/>
      <c r="AR21" s="36">
        <f aca="true" t="shared" si="56" ref="AR21:BC21">$C$21/12</f>
        <v>833.3333333333334</v>
      </c>
      <c r="AS21" s="36">
        <f t="shared" si="56"/>
        <v>833.3333333333334</v>
      </c>
      <c r="AT21" s="36">
        <f t="shared" si="56"/>
        <v>833.3333333333334</v>
      </c>
      <c r="AU21" s="36">
        <f t="shared" si="56"/>
        <v>833.3333333333334</v>
      </c>
      <c r="AV21" s="36">
        <f t="shared" si="56"/>
        <v>833.3333333333334</v>
      </c>
      <c r="AW21" s="36">
        <f t="shared" si="56"/>
        <v>833.3333333333334</v>
      </c>
      <c r="AX21" s="36">
        <f t="shared" si="56"/>
        <v>833.3333333333334</v>
      </c>
      <c r="AY21" s="36">
        <f t="shared" si="56"/>
        <v>833.3333333333334</v>
      </c>
      <c r="AZ21" s="36">
        <f t="shared" si="56"/>
        <v>833.3333333333334</v>
      </c>
      <c r="BA21" s="36">
        <f t="shared" si="56"/>
        <v>833.3333333333334</v>
      </c>
      <c r="BB21" s="36">
        <f t="shared" si="56"/>
        <v>833.3333333333334</v>
      </c>
      <c r="BC21" s="36">
        <f t="shared" si="56"/>
        <v>833.3333333333334</v>
      </c>
      <c r="BD21" s="36">
        <f t="shared" si="12"/>
        <v>10000</v>
      </c>
      <c r="BE21" s="37"/>
      <c r="BF21" s="36"/>
      <c r="BG21" s="37"/>
      <c r="BH21" s="36"/>
      <c r="BI21" s="37"/>
      <c r="BJ21" s="36"/>
      <c r="BK21" s="35"/>
      <c r="BL21" s="38"/>
      <c r="BM21" s="35"/>
      <c r="BN21" s="38"/>
      <c r="BO21" s="38"/>
      <c r="BP21" s="38"/>
      <c r="BQ21" s="38"/>
      <c r="BR21" s="38"/>
      <c r="BS21" s="34"/>
      <c r="BT21" s="38"/>
      <c r="BU21" s="38"/>
      <c r="BV21" s="38"/>
      <c r="BW21" s="38"/>
      <c r="BX21" s="38"/>
      <c r="BY21" s="36">
        <f t="shared" si="7"/>
        <v>25000</v>
      </c>
      <c r="BZ21" s="38"/>
      <c r="CA21" s="38"/>
    </row>
    <row r="22" spans="2:79" s="3" customFormat="1" ht="12.75">
      <c r="B22" s="5" t="s">
        <v>5</v>
      </c>
      <c r="C22" s="34">
        <v>5000</v>
      </c>
      <c r="D22" s="35"/>
      <c r="E22" s="36">
        <v>0</v>
      </c>
      <c r="F22" s="36">
        <v>0</v>
      </c>
      <c r="G22" s="36">
        <v>0</v>
      </c>
      <c r="H22" s="36">
        <f aca="true" t="shared" si="57" ref="H22:M22">$C$22/12</f>
        <v>416.6666666666667</v>
      </c>
      <c r="I22" s="36">
        <f t="shared" si="57"/>
        <v>416.6666666666667</v>
      </c>
      <c r="J22" s="36">
        <f t="shared" si="57"/>
        <v>416.6666666666667</v>
      </c>
      <c r="K22" s="36">
        <f t="shared" si="57"/>
        <v>416.6666666666667</v>
      </c>
      <c r="L22" s="36">
        <f t="shared" si="57"/>
        <v>416.6666666666667</v>
      </c>
      <c r="M22" s="36">
        <f t="shared" si="57"/>
        <v>416.6666666666667</v>
      </c>
      <c r="N22" s="36">
        <f t="shared" si="1"/>
        <v>2500</v>
      </c>
      <c r="O22" s="37"/>
      <c r="P22" s="36">
        <f aca="true" t="shared" si="58" ref="P22:AA22">$C$22/12</f>
        <v>416.6666666666667</v>
      </c>
      <c r="Q22" s="36">
        <f t="shared" si="58"/>
        <v>416.6666666666667</v>
      </c>
      <c r="R22" s="36">
        <f t="shared" si="58"/>
        <v>416.6666666666667</v>
      </c>
      <c r="S22" s="36">
        <f t="shared" si="58"/>
        <v>416.6666666666667</v>
      </c>
      <c r="T22" s="36">
        <f t="shared" si="58"/>
        <v>416.6666666666667</v>
      </c>
      <c r="U22" s="36">
        <f t="shared" si="58"/>
        <v>416.6666666666667</v>
      </c>
      <c r="V22" s="36">
        <f t="shared" si="58"/>
        <v>416.6666666666667</v>
      </c>
      <c r="W22" s="36">
        <f t="shared" si="58"/>
        <v>416.6666666666667</v>
      </c>
      <c r="X22" s="36">
        <f t="shared" si="58"/>
        <v>416.6666666666667</v>
      </c>
      <c r="Y22" s="36">
        <f t="shared" si="58"/>
        <v>416.6666666666667</v>
      </c>
      <c r="Z22" s="36">
        <f t="shared" si="58"/>
        <v>416.6666666666667</v>
      </c>
      <c r="AA22" s="36">
        <f t="shared" si="58"/>
        <v>416.6666666666667</v>
      </c>
      <c r="AB22" s="36">
        <f t="shared" si="3"/>
        <v>5000</v>
      </c>
      <c r="AC22" s="35"/>
      <c r="AD22" s="36">
        <f aca="true" t="shared" si="59" ref="AD22:AO22">$C$22/12</f>
        <v>416.6666666666667</v>
      </c>
      <c r="AE22" s="36">
        <f t="shared" si="59"/>
        <v>416.6666666666667</v>
      </c>
      <c r="AF22" s="36">
        <f t="shared" si="59"/>
        <v>416.6666666666667</v>
      </c>
      <c r="AG22" s="36">
        <f t="shared" si="59"/>
        <v>416.6666666666667</v>
      </c>
      <c r="AH22" s="36">
        <f t="shared" si="59"/>
        <v>416.6666666666667</v>
      </c>
      <c r="AI22" s="36">
        <f t="shared" si="59"/>
        <v>416.6666666666667</v>
      </c>
      <c r="AJ22" s="36">
        <f t="shared" si="59"/>
        <v>416.6666666666667</v>
      </c>
      <c r="AK22" s="36">
        <f t="shared" si="59"/>
        <v>416.6666666666667</v>
      </c>
      <c r="AL22" s="36">
        <f t="shared" si="59"/>
        <v>416.6666666666667</v>
      </c>
      <c r="AM22" s="36">
        <f t="shared" si="59"/>
        <v>416.6666666666667</v>
      </c>
      <c r="AN22" s="36">
        <f t="shared" si="59"/>
        <v>416.6666666666667</v>
      </c>
      <c r="AO22" s="36">
        <f t="shared" si="59"/>
        <v>416.6666666666667</v>
      </c>
      <c r="AP22" s="36">
        <f t="shared" si="5"/>
        <v>5000</v>
      </c>
      <c r="AQ22" s="37"/>
      <c r="AR22" s="36">
        <f aca="true" t="shared" si="60" ref="AR22:BC22">$C$22/12</f>
        <v>416.6666666666667</v>
      </c>
      <c r="AS22" s="36">
        <f t="shared" si="60"/>
        <v>416.6666666666667</v>
      </c>
      <c r="AT22" s="36">
        <f t="shared" si="60"/>
        <v>416.6666666666667</v>
      </c>
      <c r="AU22" s="36">
        <f t="shared" si="60"/>
        <v>416.6666666666667</v>
      </c>
      <c r="AV22" s="36">
        <f t="shared" si="60"/>
        <v>416.6666666666667</v>
      </c>
      <c r="AW22" s="36">
        <f t="shared" si="60"/>
        <v>416.6666666666667</v>
      </c>
      <c r="AX22" s="36">
        <f t="shared" si="60"/>
        <v>416.6666666666667</v>
      </c>
      <c r="AY22" s="36">
        <f t="shared" si="60"/>
        <v>416.6666666666667</v>
      </c>
      <c r="AZ22" s="36">
        <f t="shared" si="60"/>
        <v>416.6666666666667</v>
      </c>
      <c r="BA22" s="36">
        <f t="shared" si="60"/>
        <v>416.6666666666667</v>
      </c>
      <c r="BB22" s="36">
        <f t="shared" si="60"/>
        <v>416.6666666666667</v>
      </c>
      <c r="BC22" s="36">
        <f t="shared" si="60"/>
        <v>416.6666666666667</v>
      </c>
      <c r="BD22" s="36">
        <f t="shared" si="12"/>
        <v>5000</v>
      </c>
      <c r="BE22" s="37"/>
      <c r="BF22" s="36"/>
      <c r="BG22" s="37"/>
      <c r="BH22" s="36"/>
      <c r="BI22" s="37"/>
      <c r="BJ22" s="36"/>
      <c r="BK22" s="35"/>
      <c r="BL22" s="38"/>
      <c r="BM22" s="35"/>
      <c r="BN22" s="38"/>
      <c r="BO22" s="38"/>
      <c r="BP22" s="38"/>
      <c r="BQ22" s="38"/>
      <c r="BR22" s="38"/>
      <c r="BS22" s="34"/>
      <c r="BT22" s="38"/>
      <c r="BU22" s="38"/>
      <c r="BV22" s="38"/>
      <c r="BW22" s="38"/>
      <c r="BX22" s="38"/>
      <c r="BY22" s="36">
        <f t="shared" si="7"/>
        <v>12500</v>
      </c>
      <c r="BZ22" s="38"/>
      <c r="CA22" s="38"/>
    </row>
    <row r="23" spans="2:79" s="3" customFormat="1" ht="12.75">
      <c r="B23" s="5" t="s">
        <v>6</v>
      </c>
      <c r="C23" s="34">
        <v>5000</v>
      </c>
      <c r="D23" s="35"/>
      <c r="E23" s="36">
        <v>0</v>
      </c>
      <c r="F23" s="36">
        <v>0</v>
      </c>
      <c r="G23" s="36">
        <v>0</v>
      </c>
      <c r="H23" s="36">
        <f aca="true" t="shared" si="61" ref="H23:M23">$C$23/12</f>
        <v>416.6666666666667</v>
      </c>
      <c r="I23" s="36">
        <f t="shared" si="61"/>
        <v>416.6666666666667</v>
      </c>
      <c r="J23" s="36">
        <f t="shared" si="61"/>
        <v>416.6666666666667</v>
      </c>
      <c r="K23" s="36">
        <f t="shared" si="61"/>
        <v>416.6666666666667</v>
      </c>
      <c r="L23" s="36">
        <f t="shared" si="61"/>
        <v>416.6666666666667</v>
      </c>
      <c r="M23" s="36">
        <f t="shared" si="61"/>
        <v>416.6666666666667</v>
      </c>
      <c r="N23" s="36">
        <f t="shared" si="1"/>
        <v>2500</v>
      </c>
      <c r="O23" s="37"/>
      <c r="P23" s="36">
        <f aca="true" t="shared" si="62" ref="P23:AA23">$C$23/12</f>
        <v>416.6666666666667</v>
      </c>
      <c r="Q23" s="36">
        <f t="shared" si="62"/>
        <v>416.6666666666667</v>
      </c>
      <c r="R23" s="36">
        <f t="shared" si="62"/>
        <v>416.6666666666667</v>
      </c>
      <c r="S23" s="36">
        <f t="shared" si="62"/>
        <v>416.6666666666667</v>
      </c>
      <c r="T23" s="36">
        <f t="shared" si="62"/>
        <v>416.6666666666667</v>
      </c>
      <c r="U23" s="36">
        <f t="shared" si="62"/>
        <v>416.6666666666667</v>
      </c>
      <c r="V23" s="36">
        <f t="shared" si="62"/>
        <v>416.6666666666667</v>
      </c>
      <c r="W23" s="36">
        <f t="shared" si="62"/>
        <v>416.6666666666667</v>
      </c>
      <c r="X23" s="36">
        <f t="shared" si="62"/>
        <v>416.6666666666667</v>
      </c>
      <c r="Y23" s="36">
        <f t="shared" si="62"/>
        <v>416.6666666666667</v>
      </c>
      <c r="Z23" s="36">
        <f t="shared" si="62"/>
        <v>416.6666666666667</v>
      </c>
      <c r="AA23" s="36">
        <f t="shared" si="62"/>
        <v>416.6666666666667</v>
      </c>
      <c r="AB23" s="36">
        <f t="shared" si="3"/>
        <v>5000</v>
      </c>
      <c r="AC23" s="35"/>
      <c r="AD23" s="36">
        <f aca="true" t="shared" si="63" ref="AD23:AO23">$C$23/12</f>
        <v>416.6666666666667</v>
      </c>
      <c r="AE23" s="36">
        <f t="shared" si="63"/>
        <v>416.6666666666667</v>
      </c>
      <c r="AF23" s="36">
        <f t="shared" si="63"/>
        <v>416.6666666666667</v>
      </c>
      <c r="AG23" s="36">
        <f t="shared" si="63"/>
        <v>416.6666666666667</v>
      </c>
      <c r="AH23" s="36">
        <f t="shared" si="63"/>
        <v>416.6666666666667</v>
      </c>
      <c r="AI23" s="36">
        <f t="shared" si="63"/>
        <v>416.6666666666667</v>
      </c>
      <c r="AJ23" s="36">
        <f t="shared" si="63"/>
        <v>416.6666666666667</v>
      </c>
      <c r="AK23" s="36">
        <f t="shared" si="63"/>
        <v>416.6666666666667</v>
      </c>
      <c r="AL23" s="36">
        <f t="shared" si="63"/>
        <v>416.6666666666667</v>
      </c>
      <c r="AM23" s="36">
        <f t="shared" si="63"/>
        <v>416.6666666666667</v>
      </c>
      <c r="AN23" s="36">
        <f t="shared" si="63"/>
        <v>416.6666666666667</v>
      </c>
      <c r="AO23" s="36">
        <f t="shared" si="63"/>
        <v>416.6666666666667</v>
      </c>
      <c r="AP23" s="36">
        <f t="shared" si="5"/>
        <v>5000</v>
      </c>
      <c r="AQ23" s="37"/>
      <c r="AR23" s="36">
        <f aca="true" t="shared" si="64" ref="AR23:BC23">$C$23/12</f>
        <v>416.6666666666667</v>
      </c>
      <c r="AS23" s="36">
        <f t="shared" si="64"/>
        <v>416.6666666666667</v>
      </c>
      <c r="AT23" s="36">
        <f t="shared" si="64"/>
        <v>416.6666666666667</v>
      </c>
      <c r="AU23" s="36">
        <f t="shared" si="64"/>
        <v>416.6666666666667</v>
      </c>
      <c r="AV23" s="36">
        <f t="shared" si="64"/>
        <v>416.6666666666667</v>
      </c>
      <c r="AW23" s="36">
        <f t="shared" si="64"/>
        <v>416.6666666666667</v>
      </c>
      <c r="AX23" s="36">
        <f t="shared" si="64"/>
        <v>416.6666666666667</v>
      </c>
      <c r="AY23" s="36">
        <f t="shared" si="64"/>
        <v>416.6666666666667</v>
      </c>
      <c r="AZ23" s="36">
        <f t="shared" si="64"/>
        <v>416.6666666666667</v>
      </c>
      <c r="BA23" s="36">
        <f t="shared" si="64"/>
        <v>416.6666666666667</v>
      </c>
      <c r="BB23" s="36">
        <f t="shared" si="64"/>
        <v>416.6666666666667</v>
      </c>
      <c r="BC23" s="36">
        <f t="shared" si="64"/>
        <v>416.6666666666667</v>
      </c>
      <c r="BD23" s="36">
        <f t="shared" si="12"/>
        <v>5000</v>
      </c>
      <c r="BE23" s="37"/>
      <c r="BF23" s="36"/>
      <c r="BG23" s="37"/>
      <c r="BH23" s="36"/>
      <c r="BI23" s="37"/>
      <c r="BJ23" s="36"/>
      <c r="BK23" s="35"/>
      <c r="BL23" s="38"/>
      <c r="BM23" s="35"/>
      <c r="BN23" s="38"/>
      <c r="BO23" s="38"/>
      <c r="BP23" s="38"/>
      <c r="BQ23" s="38"/>
      <c r="BR23" s="38"/>
      <c r="BS23" s="34"/>
      <c r="BT23" s="38"/>
      <c r="BU23" s="38"/>
      <c r="BV23" s="38"/>
      <c r="BW23" s="38"/>
      <c r="BX23" s="38"/>
      <c r="BY23" s="36">
        <f t="shared" si="7"/>
        <v>12500</v>
      </c>
      <c r="BZ23" s="38"/>
      <c r="CA23" s="38"/>
    </row>
    <row r="24" spans="2:79" s="3" customFormat="1" ht="12.75">
      <c r="B24" s="5" t="s">
        <v>37</v>
      </c>
      <c r="C24" s="34">
        <v>7000</v>
      </c>
      <c r="D24" s="35"/>
      <c r="E24" s="36">
        <v>0</v>
      </c>
      <c r="F24" s="36">
        <v>0</v>
      </c>
      <c r="G24" s="36">
        <v>0</v>
      </c>
      <c r="H24" s="36">
        <f aca="true" t="shared" si="65" ref="H24:M24">$C$24/12</f>
        <v>583.3333333333334</v>
      </c>
      <c r="I24" s="36">
        <f t="shared" si="65"/>
        <v>583.3333333333334</v>
      </c>
      <c r="J24" s="36">
        <f t="shared" si="65"/>
        <v>583.3333333333334</v>
      </c>
      <c r="K24" s="36">
        <f t="shared" si="65"/>
        <v>583.3333333333334</v>
      </c>
      <c r="L24" s="36">
        <f t="shared" si="65"/>
        <v>583.3333333333334</v>
      </c>
      <c r="M24" s="36">
        <f t="shared" si="65"/>
        <v>583.3333333333334</v>
      </c>
      <c r="N24" s="36">
        <f t="shared" si="1"/>
        <v>3500.0000000000005</v>
      </c>
      <c r="O24" s="37"/>
      <c r="P24" s="36">
        <f aca="true" t="shared" si="66" ref="P24:AA24">$C$24/12</f>
        <v>583.3333333333334</v>
      </c>
      <c r="Q24" s="36">
        <f t="shared" si="66"/>
        <v>583.3333333333334</v>
      </c>
      <c r="R24" s="36">
        <f t="shared" si="66"/>
        <v>583.3333333333334</v>
      </c>
      <c r="S24" s="36">
        <f t="shared" si="66"/>
        <v>583.3333333333334</v>
      </c>
      <c r="T24" s="36">
        <f t="shared" si="66"/>
        <v>583.3333333333334</v>
      </c>
      <c r="U24" s="36">
        <f t="shared" si="66"/>
        <v>583.3333333333334</v>
      </c>
      <c r="V24" s="36">
        <f t="shared" si="66"/>
        <v>583.3333333333334</v>
      </c>
      <c r="W24" s="36">
        <f t="shared" si="66"/>
        <v>583.3333333333334</v>
      </c>
      <c r="X24" s="36">
        <f t="shared" si="66"/>
        <v>583.3333333333334</v>
      </c>
      <c r="Y24" s="36">
        <f t="shared" si="66"/>
        <v>583.3333333333334</v>
      </c>
      <c r="Z24" s="36">
        <f t="shared" si="66"/>
        <v>583.3333333333334</v>
      </c>
      <c r="AA24" s="36">
        <f t="shared" si="66"/>
        <v>583.3333333333334</v>
      </c>
      <c r="AB24" s="36">
        <f t="shared" si="3"/>
        <v>6999.999999999999</v>
      </c>
      <c r="AC24" s="35"/>
      <c r="AD24" s="36">
        <f aca="true" t="shared" si="67" ref="AD24:AO24">$C$24/12</f>
        <v>583.3333333333334</v>
      </c>
      <c r="AE24" s="36">
        <f t="shared" si="67"/>
        <v>583.3333333333334</v>
      </c>
      <c r="AF24" s="36">
        <f t="shared" si="67"/>
        <v>583.3333333333334</v>
      </c>
      <c r="AG24" s="36">
        <f t="shared" si="67"/>
        <v>583.3333333333334</v>
      </c>
      <c r="AH24" s="36">
        <f t="shared" si="67"/>
        <v>583.3333333333334</v>
      </c>
      <c r="AI24" s="36">
        <f t="shared" si="67"/>
        <v>583.3333333333334</v>
      </c>
      <c r="AJ24" s="36">
        <f t="shared" si="67"/>
        <v>583.3333333333334</v>
      </c>
      <c r="AK24" s="36">
        <f t="shared" si="67"/>
        <v>583.3333333333334</v>
      </c>
      <c r="AL24" s="36">
        <f t="shared" si="67"/>
        <v>583.3333333333334</v>
      </c>
      <c r="AM24" s="36">
        <f t="shared" si="67"/>
        <v>583.3333333333334</v>
      </c>
      <c r="AN24" s="36">
        <f t="shared" si="67"/>
        <v>583.3333333333334</v>
      </c>
      <c r="AO24" s="36">
        <f t="shared" si="67"/>
        <v>583.3333333333334</v>
      </c>
      <c r="AP24" s="36">
        <f t="shared" si="5"/>
        <v>6999.999999999999</v>
      </c>
      <c r="AQ24" s="37"/>
      <c r="AR24" s="36">
        <f aca="true" t="shared" si="68" ref="AR24:BC24">$C$24/12</f>
        <v>583.3333333333334</v>
      </c>
      <c r="AS24" s="36">
        <f t="shared" si="68"/>
        <v>583.3333333333334</v>
      </c>
      <c r="AT24" s="36">
        <f t="shared" si="68"/>
        <v>583.3333333333334</v>
      </c>
      <c r="AU24" s="36">
        <f t="shared" si="68"/>
        <v>583.3333333333334</v>
      </c>
      <c r="AV24" s="36">
        <f t="shared" si="68"/>
        <v>583.3333333333334</v>
      </c>
      <c r="AW24" s="36">
        <f t="shared" si="68"/>
        <v>583.3333333333334</v>
      </c>
      <c r="AX24" s="36">
        <f t="shared" si="68"/>
        <v>583.3333333333334</v>
      </c>
      <c r="AY24" s="36">
        <f t="shared" si="68"/>
        <v>583.3333333333334</v>
      </c>
      <c r="AZ24" s="36">
        <f t="shared" si="68"/>
        <v>583.3333333333334</v>
      </c>
      <c r="BA24" s="36">
        <f t="shared" si="68"/>
        <v>583.3333333333334</v>
      </c>
      <c r="BB24" s="36">
        <f t="shared" si="68"/>
        <v>583.3333333333334</v>
      </c>
      <c r="BC24" s="36">
        <f t="shared" si="68"/>
        <v>583.3333333333334</v>
      </c>
      <c r="BD24" s="36">
        <f t="shared" si="12"/>
        <v>6999.999999999999</v>
      </c>
      <c r="BE24" s="37"/>
      <c r="BF24" s="36"/>
      <c r="BG24" s="37"/>
      <c r="BH24" s="36"/>
      <c r="BI24" s="37"/>
      <c r="BJ24" s="36"/>
      <c r="BK24" s="35"/>
      <c r="BL24" s="38"/>
      <c r="BM24" s="35"/>
      <c r="BN24" s="38"/>
      <c r="BO24" s="38"/>
      <c r="BP24" s="38"/>
      <c r="BQ24" s="38"/>
      <c r="BR24" s="38"/>
      <c r="BS24" s="34"/>
      <c r="BT24" s="38"/>
      <c r="BU24" s="38"/>
      <c r="BV24" s="38"/>
      <c r="BW24" s="38"/>
      <c r="BX24" s="38"/>
      <c r="BY24" s="36">
        <f t="shared" si="7"/>
        <v>17500</v>
      </c>
      <c r="BZ24" s="38"/>
      <c r="CA24" s="38"/>
    </row>
    <row r="25" spans="2:79" s="3" customFormat="1" ht="12.75">
      <c r="B25" s="5"/>
      <c r="C25" s="34"/>
      <c r="D25" s="35"/>
      <c r="E25" s="36"/>
      <c r="F25" s="36"/>
      <c r="G25" s="36"/>
      <c r="H25" s="36"/>
      <c r="I25" s="36"/>
      <c r="J25" s="36"/>
      <c r="K25" s="36"/>
      <c r="L25" s="36"/>
      <c r="M25" s="36"/>
      <c r="N25" s="36"/>
      <c r="O25" s="37"/>
      <c r="P25" s="36"/>
      <c r="Q25" s="36"/>
      <c r="R25" s="36"/>
      <c r="S25" s="36"/>
      <c r="T25" s="36"/>
      <c r="U25" s="36"/>
      <c r="V25" s="36"/>
      <c r="W25" s="36"/>
      <c r="X25" s="36"/>
      <c r="Y25" s="36"/>
      <c r="Z25" s="36"/>
      <c r="AA25" s="36"/>
      <c r="AB25" s="36"/>
      <c r="AC25" s="35"/>
      <c r="AD25" s="36"/>
      <c r="AE25" s="36"/>
      <c r="AF25" s="36"/>
      <c r="AG25" s="36"/>
      <c r="AH25" s="36"/>
      <c r="AI25" s="36"/>
      <c r="AJ25" s="36"/>
      <c r="AK25" s="36"/>
      <c r="AL25" s="36"/>
      <c r="AM25" s="36"/>
      <c r="AN25" s="36"/>
      <c r="AO25" s="36"/>
      <c r="AP25" s="36"/>
      <c r="AQ25" s="37"/>
      <c r="AR25" s="36"/>
      <c r="AS25" s="36"/>
      <c r="AT25" s="36"/>
      <c r="AU25" s="36"/>
      <c r="AV25" s="36"/>
      <c r="AW25" s="36"/>
      <c r="AX25" s="36"/>
      <c r="AY25" s="36"/>
      <c r="AZ25" s="36"/>
      <c r="BA25" s="36"/>
      <c r="BB25" s="36"/>
      <c r="BC25" s="36"/>
      <c r="BD25" s="36"/>
      <c r="BE25" s="37"/>
      <c r="BF25" s="36"/>
      <c r="BG25" s="37"/>
      <c r="BH25" s="36"/>
      <c r="BI25" s="37"/>
      <c r="BJ25" s="36"/>
      <c r="BK25" s="35"/>
      <c r="BL25" s="38"/>
      <c r="BM25" s="35"/>
      <c r="BN25" s="38"/>
      <c r="BO25" s="38"/>
      <c r="BP25" s="38"/>
      <c r="BQ25" s="38"/>
      <c r="BR25" s="38"/>
      <c r="BS25" s="34"/>
      <c r="BT25" s="38"/>
      <c r="BU25" s="38"/>
      <c r="BV25" s="38"/>
      <c r="BW25" s="38"/>
      <c r="BX25" s="38"/>
      <c r="BY25" s="36"/>
      <c r="BZ25" s="38"/>
      <c r="CA25" s="38"/>
    </row>
    <row r="26" spans="3:79" s="3" customFormat="1" ht="12.75">
      <c r="C26" s="39" t="s">
        <v>45</v>
      </c>
      <c r="D26" s="35"/>
      <c r="E26" s="36"/>
      <c r="F26" s="36"/>
      <c r="G26" s="36"/>
      <c r="H26" s="36"/>
      <c r="I26" s="36"/>
      <c r="J26" s="36"/>
      <c r="K26" s="36"/>
      <c r="L26" s="36"/>
      <c r="M26" s="36"/>
      <c r="N26" s="36"/>
      <c r="O26" s="37"/>
      <c r="P26" s="36"/>
      <c r="Q26" s="36"/>
      <c r="R26" s="36"/>
      <c r="S26" s="36"/>
      <c r="T26" s="36"/>
      <c r="U26" s="36"/>
      <c r="V26" s="36"/>
      <c r="W26" s="36"/>
      <c r="X26" s="36"/>
      <c r="Y26" s="36"/>
      <c r="Z26" s="36"/>
      <c r="AA26" s="36"/>
      <c r="AB26" s="36"/>
      <c r="AC26" s="35"/>
      <c r="AD26" s="36"/>
      <c r="AE26" s="36"/>
      <c r="AF26" s="36"/>
      <c r="AG26" s="36"/>
      <c r="AH26" s="36"/>
      <c r="AI26" s="36"/>
      <c r="AJ26" s="36"/>
      <c r="AK26" s="36"/>
      <c r="AL26" s="36"/>
      <c r="AM26" s="36"/>
      <c r="AN26" s="36"/>
      <c r="AO26" s="36"/>
      <c r="AP26" s="36"/>
      <c r="AQ26" s="37"/>
      <c r="AR26" s="36"/>
      <c r="AS26" s="36"/>
      <c r="AT26" s="36"/>
      <c r="AU26" s="36"/>
      <c r="AV26" s="36"/>
      <c r="AW26" s="36"/>
      <c r="AX26" s="36"/>
      <c r="AY26" s="36"/>
      <c r="AZ26" s="36"/>
      <c r="BA26" s="36"/>
      <c r="BB26" s="36"/>
      <c r="BC26" s="36"/>
      <c r="BD26" s="36"/>
      <c r="BE26" s="37"/>
      <c r="BF26" s="36"/>
      <c r="BG26" s="37"/>
      <c r="BH26" s="36"/>
      <c r="BI26" s="37"/>
      <c r="BJ26" s="36"/>
      <c r="BK26" s="35"/>
      <c r="BL26" s="38"/>
      <c r="BM26" s="35"/>
      <c r="BN26" s="38"/>
      <c r="BO26" s="38"/>
      <c r="BP26" s="38"/>
      <c r="BQ26" s="38"/>
      <c r="BR26" s="38"/>
      <c r="BS26" s="34"/>
      <c r="BT26" s="38"/>
      <c r="BU26" s="38"/>
      <c r="BV26" s="38"/>
      <c r="BW26" s="38"/>
      <c r="BX26" s="38"/>
      <c r="BY26" s="36"/>
      <c r="BZ26" s="38"/>
      <c r="CA26" s="38"/>
    </row>
    <row r="27" spans="2:79" s="3" customFormat="1" ht="12.75">
      <c r="B27" s="5"/>
      <c r="C27" s="40" t="s">
        <v>46</v>
      </c>
      <c r="D27" s="35"/>
      <c r="E27" s="36"/>
      <c r="F27" s="36"/>
      <c r="G27" s="36"/>
      <c r="H27" s="36"/>
      <c r="I27" s="36"/>
      <c r="J27" s="36"/>
      <c r="K27" s="36"/>
      <c r="L27" s="36"/>
      <c r="M27" s="36"/>
      <c r="N27" s="36"/>
      <c r="O27" s="37"/>
      <c r="P27" s="36"/>
      <c r="Q27" s="36"/>
      <c r="R27" s="36"/>
      <c r="S27" s="36"/>
      <c r="T27" s="36"/>
      <c r="U27" s="36"/>
      <c r="V27" s="36"/>
      <c r="W27" s="36"/>
      <c r="X27" s="36"/>
      <c r="Y27" s="36"/>
      <c r="Z27" s="36"/>
      <c r="AA27" s="36"/>
      <c r="AB27" s="36"/>
      <c r="AC27" s="35"/>
      <c r="AD27" s="36"/>
      <c r="AE27" s="36"/>
      <c r="AF27" s="36"/>
      <c r="AG27" s="36"/>
      <c r="AH27" s="36"/>
      <c r="AI27" s="36"/>
      <c r="AJ27" s="36"/>
      <c r="AK27" s="36"/>
      <c r="AL27" s="36"/>
      <c r="AM27" s="36"/>
      <c r="AN27" s="36"/>
      <c r="AO27" s="36"/>
      <c r="AP27" s="36"/>
      <c r="AQ27" s="37"/>
      <c r="AR27" s="36"/>
      <c r="AS27" s="36"/>
      <c r="AT27" s="36"/>
      <c r="AU27" s="36"/>
      <c r="AV27" s="36"/>
      <c r="AW27" s="36"/>
      <c r="AX27" s="36"/>
      <c r="AY27" s="36"/>
      <c r="AZ27" s="36"/>
      <c r="BA27" s="36"/>
      <c r="BB27" s="36"/>
      <c r="BC27" s="36"/>
      <c r="BD27" s="36"/>
      <c r="BE27" s="37"/>
      <c r="BF27" s="36"/>
      <c r="BG27" s="37"/>
      <c r="BH27" s="36"/>
      <c r="BI27" s="37"/>
      <c r="BJ27" s="36"/>
      <c r="BK27" s="35"/>
      <c r="BL27" s="38"/>
      <c r="BM27" s="35"/>
      <c r="BN27" s="38"/>
      <c r="BO27" s="38"/>
      <c r="BP27" s="38"/>
      <c r="BQ27" s="38"/>
      <c r="BR27" s="38"/>
      <c r="BS27" s="34"/>
      <c r="BT27" s="38"/>
      <c r="BU27" s="38"/>
      <c r="BV27" s="38"/>
      <c r="BW27" s="38"/>
      <c r="BX27" s="38"/>
      <c r="BY27" s="36"/>
      <c r="BZ27" s="38"/>
      <c r="CA27" s="38"/>
    </row>
    <row r="28" spans="2:79" s="3" customFormat="1" ht="12.75">
      <c r="B28" s="5"/>
      <c r="C28" s="34"/>
      <c r="D28" s="35"/>
      <c r="E28" s="36"/>
      <c r="F28" s="36"/>
      <c r="G28" s="36"/>
      <c r="H28" s="36"/>
      <c r="I28" s="36"/>
      <c r="J28" s="36"/>
      <c r="K28" s="36"/>
      <c r="L28" s="36"/>
      <c r="M28" s="36"/>
      <c r="N28" s="36"/>
      <c r="O28" s="37"/>
      <c r="P28" s="36"/>
      <c r="Q28" s="36"/>
      <c r="R28" s="36"/>
      <c r="S28" s="36"/>
      <c r="T28" s="36"/>
      <c r="U28" s="36"/>
      <c r="V28" s="36"/>
      <c r="W28" s="36"/>
      <c r="X28" s="36"/>
      <c r="Y28" s="36"/>
      <c r="Z28" s="36"/>
      <c r="AA28" s="36"/>
      <c r="AB28" s="36"/>
      <c r="AC28" s="35"/>
      <c r="AD28" s="36"/>
      <c r="AE28" s="36"/>
      <c r="AF28" s="36"/>
      <c r="AG28" s="36"/>
      <c r="AH28" s="36"/>
      <c r="AI28" s="36"/>
      <c r="AJ28" s="36"/>
      <c r="AK28" s="36"/>
      <c r="AL28" s="36"/>
      <c r="AM28" s="36"/>
      <c r="AN28" s="36"/>
      <c r="AO28" s="36"/>
      <c r="AP28" s="36"/>
      <c r="AQ28" s="37"/>
      <c r="AR28" s="36"/>
      <c r="AS28" s="36"/>
      <c r="AT28" s="36"/>
      <c r="AU28" s="36"/>
      <c r="AV28" s="36"/>
      <c r="AW28" s="36"/>
      <c r="AX28" s="36"/>
      <c r="AY28" s="36"/>
      <c r="AZ28" s="36"/>
      <c r="BA28" s="36"/>
      <c r="BB28" s="36"/>
      <c r="BC28" s="36"/>
      <c r="BD28" s="36"/>
      <c r="BE28" s="37"/>
      <c r="BF28" s="36"/>
      <c r="BG28" s="37"/>
      <c r="BH28" s="36"/>
      <c r="BI28" s="37"/>
      <c r="BJ28" s="36"/>
      <c r="BK28" s="35"/>
      <c r="BL28" s="38"/>
      <c r="BM28" s="35"/>
      <c r="BN28" s="38"/>
      <c r="BO28" s="38"/>
      <c r="BP28" s="38"/>
      <c r="BQ28" s="38"/>
      <c r="BR28" s="38"/>
      <c r="BS28" s="34"/>
      <c r="BT28" s="38"/>
      <c r="BU28" s="38"/>
      <c r="BV28" s="38"/>
      <c r="BW28" s="38"/>
      <c r="BX28" s="38"/>
      <c r="BY28" s="36"/>
      <c r="BZ28" s="38"/>
      <c r="CA28" s="38"/>
    </row>
    <row r="29" spans="2:79" s="3" customFormat="1" ht="12.75">
      <c r="B29" s="5" t="s">
        <v>38</v>
      </c>
      <c r="C29" s="34">
        <v>40000</v>
      </c>
      <c r="D29" s="35"/>
      <c r="E29" s="36">
        <v>0</v>
      </c>
      <c r="F29" s="36">
        <v>0</v>
      </c>
      <c r="G29" s="36">
        <v>0</v>
      </c>
      <c r="H29" s="36">
        <v>0</v>
      </c>
      <c r="I29" s="36">
        <v>0</v>
      </c>
      <c r="J29" s="36">
        <v>0</v>
      </c>
      <c r="K29" s="36">
        <v>0</v>
      </c>
      <c r="L29" s="36">
        <v>0</v>
      </c>
      <c r="M29" s="36">
        <v>0</v>
      </c>
      <c r="N29" s="36">
        <f>SUM(E29:M29)</f>
        <v>0</v>
      </c>
      <c r="O29" s="37"/>
      <c r="P29" s="36">
        <v>0</v>
      </c>
      <c r="Q29" s="36">
        <v>0</v>
      </c>
      <c r="R29" s="36">
        <v>0</v>
      </c>
      <c r="S29" s="36">
        <v>0</v>
      </c>
      <c r="T29" s="36">
        <v>0</v>
      </c>
      <c r="U29" s="36">
        <v>0</v>
      </c>
      <c r="V29" s="36">
        <v>666.67</v>
      </c>
      <c r="W29" s="36">
        <v>666.67</v>
      </c>
      <c r="X29" s="36">
        <v>666.67</v>
      </c>
      <c r="Y29" s="36">
        <v>666.67</v>
      </c>
      <c r="Z29" s="36">
        <v>666.67</v>
      </c>
      <c r="AA29" s="36">
        <v>666.67</v>
      </c>
      <c r="AB29" s="36">
        <f>SUM(P29:AA29)</f>
        <v>4000.02</v>
      </c>
      <c r="AC29" s="35"/>
      <c r="AD29" s="36">
        <v>666.67</v>
      </c>
      <c r="AE29" s="36">
        <v>666.67</v>
      </c>
      <c r="AF29" s="36">
        <v>666.67</v>
      </c>
      <c r="AG29" s="36">
        <v>666.67</v>
      </c>
      <c r="AH29" s="36">
        <v>666.67</v>
      </c>
      <c r="AI29" s="36">
        <v>666.67</v>
      </c>
      <c r="AJ29" s="36">
        <v>666.67</v>
      </c>
      <c r="AK29" s="36">
        <v>666.67</v>
      </c>
      <c r="AL29" s="36">
        <v>666.67</v>
      </c>
      <c r="AM29" s="36">
        <v>666.67</v>
      </c>
      <c r="AN29" s="36">
        <v>666.67</v>
      </c>
      <c r="AO29" s="36">
        <v>666.67</v>
      </c>
      <c r="AP29" s="36">
        <f>SUM(AD29:AO29)</f>
        <v>8000.04</v>
      </c>
      <c r="AQ29" s="37"/>
      <c r="AR29" s="36">
        <v>666.67</v>
      </c>
      <c r="AS29" s="36">
        <v>666.67</v>
      </c>
      <c r="AT29" s="36">
        <v>666.67</v>
      </c>
      <c r="AU29" s="36">
        <v>666.67</v>
      </c>
      <c r="AV29" s="36">
        <v>666.67</v>
      </c>
      <c r="AW29" s="36">
        <v>666.67</v>
      </c>
      <c r="AX29" s="36">
        <v>666.67</v>
      </c>
      <c r="AY29" s="36">
        <v>666.67</v>
      </c>
      <c r="AZ29" s="36">
        <v>666.67</v>
      </c>
      <c r="BA29" s="36">
        <v>666.67</v>
      </c>
      <c r="BB29" s="36">
        <v>666.67</v>
      </c>
      <c r="BC29" s="36">
        <v>666.67</v>
      </c>
      <c r="BD29" s="36">
        <f>SUM(AR29:BC29)</f>
        <v>8000.04</v>
      </c>
      <c r="BE29" s="37"/>
      <c r="BF29" s="36">
        <v>0</v>
      </c>
      <c r="BG29" s="37"/>
      <c r="BH29" s="36">
        <f>(BR29-(N29+AB29))</f>
        <v>35999.98</v>
      </c>
      <c r="BI29" s="37"/>
      <c r="BJ29" s="36">
        <f>C29-(N29+AB29+AP29)</f>
        <v>27999.940000000002</v>
      </c>
      <c r="BK29" s="35"/>
      <c r="BL29" s="36">
        <f>C29-(N29+AB29+AP29+BD29)</f>
        <v>19999.9</v>
      </c>
      <c r="BM29" s="35"/>
      <c r="BN29" s="38"/>
      <c r="BO29" s="38"/>
      <c r="BP29" s="38"/>
      <c r="BQ29" s="38"/>
      <c r="BR29" s="38">
        <f>C29</f>
        <v>40000</v>
      </c>
      <c r="BS29" s="34" t="s">
        <v>103</v>
      </c>
      <c r="BT29" s="38"/>
      <c r="BU29" s="38"/>
      <c r="BV29" s="38"/>
      <c r="BW29" s="38"/>
      <c r="BX29" s="38"/>
      <c r="BY29" s="36">
        <f>N29+AB29+AP29</f>
        <v>12000.06</v>
      </c>
      <c r="BZ29" s="38"/>
      <c r="CA29" s="38"/>
    </row>
    <row r="30" spans="2:79" s="3" customFormat="1" ht="12.75">
      <c r="B30" s="5" t="s">
        <v>39</v>
      </c>
      <c r="C30" s="34">
        <v>10000</v>
      </c>
      <c r="D30" s="35"/>
      <c r="E30" s="36">
        <v>0</v>
      </c>
      <c r="F30" s="36">
        <v>0</v>
      </c>
      <c r="G30" s="36">
        <v>0</v>
      </c>
      <c r="H30" s="36">
        <v>0</v>
      </c>
      <c r="I30" s="36">
        <v>0</v>
      </c>
      <c r="J30" s="36">
        <v>0</v>
      </c>
      <c r="K30" s="36">
        <v>0</v>
      </c>
      <c r="L30" s="36">
        <v>0</v>
      </c>
      <c r="M30" s="36">
        <v>0</v>
      </c>
      <c r="N30" s="36">
        <f>SUM(E30:M30)</f>
        <v>0</v>
      </c>
      <c r="O30" s="37"/>
      <c r="P30" s="36">
        <v>833.33</v>
      </c>
      <c r="Q30" s="36">
        <v>833.33</v>
      </c>
      <c r="R30" s="36">
        <v>833.33</v>
      </c>
      <c r="S30" s="36">
        <v>833.33</v>
      </c>
      <c r="T30" s="36">
        <v>833.33</v>
      </c>
      <c r="U30" s="36">
        <v>833.33</v>
      </c>
      <c r="V30" s="36">
        <v>833.33</v>
      </c>
      <c r="W30" s="36">
        <v>833.33</v>
      </c>
      <c r="X30" s="36">
        <v>833.33</v>
      </c>
      <c r="Y30" s="36">
        <v>833.33</v>
      </c>
      <c r="Z30" s="36">
        <v>833.33</v>
      </c>
      <c r="AA30" s="36">
        <v>833.33</v>
      </c>
      <c r="AB30" s="36">
        <f>SUM(P30:AA30)</f>
        <v>9999.960000000001</v>
      </c>
      <c r="AC30" s="35"/>
      <c r="AD30" s="36">
        <v>0</v>
      </c>
      <c r="AE30" s="36">
        <v>0</v>
      </c>
      <c r="AF30" s="36">
        <v>0</v>
      </c>
      <c r="AG30" s="36">
        <v>0</v>
      </c>
      <c r="AH30" s="36">
        <v>0</v>
      </c>
      <c r="AI30" s="36">
        <v>0</v>
      </c>
      <c r="AJ30" s="36">
        <v>0</v>
      </c>
      <c r="AK30" s="36">
        <v>0</v>
      </c>
      <c r="AL30" s="36">
        <v>0</v>
      </c>
      <c r="AM30" s="36">
        <v>0</v>
      </c>
      <c r="AN30" s="36">
        <v>0</v>
      </c>
      <c r="AO30" s="36">
        <v>0</v>
      </c>
      <c r="AP30" s="36">
        <f>SUM(AD30:AO30)</f>
        <v>0</v>
      </c>
      <c r="AQ30" s="37"/>
      <c r="AR30" s="36">
        <v>0</v>
      </c>
      <c r="AS30" s="36">
        <v>0</v>
      </c>
      <c r="AT30" s="36">
        <v>0</v>
      </c>
      <c r="AU30" s="36">
        <v>0</v>
      </c>
      <c r="AV30" s="36">
        <v>0</v>
      </c>
      <c r="AW30" s="36">
        <v>0</v>
      </c>
      <c r="AX30" s="36">
        <v>0</v>
      </c>
      <c r="AY30" s="36">
        <v>0</v>
      </c>
      <c r="AZ30" s="36">
        <v>0</v>
      </c>
      <c r="BA30" s="36">
        <v>0</v>
      </c>
      <c r="BB30" s="36">
        <v>0</v>
      </c>
      <c r="BC30" s="36">
        <v>0</v>
      </c>
      <c r="BD30" s="36">
        <f>SUM(AR30:BC30)</f>
        <v>0</v>
      </c>
      <c r="BE30" s="37"/>
      <c r="BF30" s="36">
        <f>(BR30-N30)</f>
        <v>10000</v>
      </c>
      <c r="BG30" s="37"/>
      <c r="BH30" s="36">
        <f>(BR30-(N30+AB30))</f>
        <v>0.039999999999054126</v>
      </c>
      <c r="BI30" s="37"/>
      <c r="BJ30" s="36">
        <f>C30-(N30+AB30+AP30)</f>
        <v>0.039999999999054126</v>
      </c>
      <c r="BK30" s="35"/>
      <c r="BL30" s="36">
        <f>C30-(N30+AB30+AP30+BD30)</f>
        <v>0.039999999999054126</v>
      </c>
      <c r="BM30" s="35"/>
      <c r="BN30" s="38"/>
      <c r="BO30" s="38"/>
      <c r="BP30" s="38"/>
      <c r="BQ30" s="38"/>
      <c r="BR30" s="38">
        <f>C30</f>
        <v>10000</v>
      </c>
      <c r="BS30" s="34" t="s">
        <v>104</v>
      </c>
      <c r="BT30" s="38"/>
      <c r="BU30" s="38"/>
      <c r="BV30" s="38"/>
      <c r="BW30" s="38"/>
      <c r="BX30" s="38"/>
      <c r="BY30" s="36">
        <f>N30+AB30+AP30</f>
        <v>9999.960000000001</v>
      </c>
      <c r="BZ30" s="38"/>
      <c r="CA30" s="38"/>
    </row>
    <row r="31" spans="2:79" s="3" customFormat="1" ht="12.75">
      <c r="B31" s="5" t="s">
        <v>40</v>
      </c>
      <c r="C31" s="34">
        <v>1000</v>
      </c>
      <c r="D31" s="35"/>
      <c r="E31" s="36">
        <v>0</v>
      </c>
      <c r="F31" s="36">
        <v>0</v>
      </c>
      <c r="G31" s="36">
        <v>1000</v>
      </c>
      <c r="H31" s="36">
        <v>0</v>
      </c>
      <c r="I31" s="36">
        <v>0</v>
      </c>
      <c r="J31" s="36">
        <v>0</v>
      </c>
      <c r="K31" s="36">
        <v>0</v>
      </c>
      <c r="L31" s="36">
        <v>0</v>
      </c>
      <c r="M31" s="36">
        <v>0</v>
      </c>
      <c r="N31" s="36">
        <f>SUM(E31:M31)</f>
        <v>1000</v>
      </c>
      <c r="O31" s="37"/>
      <c r="P31" s="36">
        <v>0</v>
      </c>
      <c r="Q31" s="36">
        <v>0</v>
      </c>
      <c r="R31" s="36">
        <v>0</v>
      </c>
      <c r="S31" s="36">
        <v>0</v>
      </c>
      <c r="T31" s="36">
        <v>0</v>
      </c>
      <c r="U31" s="36">
        <v>0</v>
      </c>
      <c r="V31" s="36">
        <v>0</v>
      </c>
      <c r="W31" s="36">
        <v>0</v>
      </c>
      <c r="X31" s="36">
        <v>0</v>
      </c>
      <c r="Y31" s="36">
        <v>0</v>
      </c>
      <c r="Z31" s="36">
        <v>0</v>
      </c>
      <c r="AA31" s="36">
        <v>0</v>
      </c>
      <c r="AB31" s="36">
        <f>SUM(P31:AA31)</f>
        <v>0</v>
      </c>
      <c r="AC31" s="35"/>
      <c r="AD31" s="36">
        <v>0</v>
      </c>
      <c r="AE31" s="36">
        <v>0</v>
      </c>
      <c r="AF31" s="36">
        <v>0</v>
      </c>
      <c r="AG31" s="36">
        <v>0</v>
      </c>
      <c r="AH31" s="36">
        <v>0</v>
      </c>
      <c r="AI31" s="36">
        <v>0</v>
      </c>
      <c r="AJ31" s="36">
        <v>0</v>
      </c>
      <c r="AK31" s="36">
        <v>0</v>
      </c>
      <c r="AL31" s="36">
        <v>0</v>
      </c>
      <c r="AM31" s="36">
        <v>0</v>
      </c>
      <c r="AN31" s="36">
        <v>0</v>
      </c>
      <c r="AO31" s="36">
        <v>0</v>
      </c>
      <c r="AP31" s="36">
        <f>SUM(AD31:AO31)</f>
        <v>0</v>
      </c>
      <c r="AQ31" s="37"/>
      <c r="AR31" s="36">
        <v>0</v>
      </c>
      <c r="AS31" s="36">
        <v>0</v>
      </c>
      <c r="AT31" s="36">
        <v>0</v>
      </c>
      <c r="AU31" s="36">
        <v>0</v>
      </c>
      <c r="AV31" s="36">
        <v>0</v>
      </c>
      <c r="AW31" s="36">
        <v>0</v>
      </c>
      <c r="AX31" s="36">
        <v>0</v>
      </c>
      <c r="AY31" s="36">
        <v>0</v>
      </c>
      <c r="AZ31" s="36">
        <v>0</v>
      </c>
      <c r="BA31" s="36">
        <v>0</v>
      </c>
      <c r="BB31" s="36">
        <v>0</v>
      </c>
      <c r="BC31" s="36">
        <v>0</v>
      </c>
      <c r="BD31" s="36">
        <f>SUM(AR31:BC31)</f>
        <v>0</v>
      </c>
      <c r="BE31" s="37"/>
      <c r="BF31" s="36"/>
      <c r="BG31" s="37"/>
      <c r="BH31" s="36"/>
      <c r="BI31" s="37"/>
      <c r="BJ31" s="36">
        <f>C31-(N31+AB31+AP31)</f>
        <v>0</v>
      </c>
      <c r="BK31" s="35"/>
      <c r="BL31" s="36">
        <f>C31-(N31+AB31+AP31+BD31)</f>
        <v>0</v>
      </c>
      <c r="BM31" s="35"/>
      <c r="BN31" s="38"/>
      <c r="BO31" s="38"/>
      <c r="BP31" s="38"/>
      <c r="BQ31" s="38"/>
      <c r="BR31" s="38"/>
      <c r="BS31" s="34"/>
      <c r="BT31" s="38"/>
      <c r="BU31" s="38"/>
      <c r="BV31" s="38"/>
      <c r="BW31" s="38"/>
      <c r="BX31" s="38"/>
      <c r="BY31" s="36">
        <f>N31+AB31+AP31</f>
        <v>1000</v>
      </c>
      <c r="BZ31" s="38"/>
      <c r="CA31" s="38"/>
    </row>
    <row r="32" spans="2:79" s="3" customFormat="1" ht="12.75">
      <c r="B32" s="5" t="s">
        <v>42</v>
      </c>
      <c r="C32" s="34">
        <v>60000</v>
      </c>
      <c r="D32" s="35"/>
      <c r="E32" s="36">
        <v>0</v>
      </c>
      <c r="F32" s="36">
        <v>0</v>
      </c>
      <c r="G32" s="36">
        <v>0</v>
      </c>
      <c r="H32" s="36">
        <v>0</v>
      </c>
      <c r="I32" s="36">
        <v>0</v>
      </c>
      <c r="J32" s="36">
        <v>0</v>
      </c>
      <c r="K32" s="36">
        <v>0</v>
      </c>
      <c r="L32" s="36">
        <v>0</v>
      </c>
      <c r="M32" s="36">
        <v>0</v>
      </c>
      <c r="N32" s="36">
        <f>SUM(E32:M32)</f>
        <v>0</v>
      </c>
      <c r="O32" s="37"/>
      <c r="P32" s="36">
        <v>0</v>
      </c>
      <c r="Q32" s="36">
        <v>0</v>
      </c>
      <c r="R32" s="36">
        <v>0</v>
      </c>
      <c r="S32" s="36">
        <v>0</v>
      </c>
      <c r="T32" s="36">
        <v>0</v>
      </c>
      <c r="U32" s="36">
        <v>0</v>
      </c>
      <c r="V32" s="36">
        <f aca="true" t="shared" si="69" ref="V32:AA32">$C$32/60</f>
        <v>1000</v>
      </c>
      <c r="W32" s="36">
        <f t="shared" si="69"/>
        <v>1000</v>
      </c>
      <c r="X32" s="36">
        <f t="shared" si="69"/>
        <v>1000</v>
      </c>
      <c r="Y32" s="36">
        <f t="shared" si="69"/>
        <v>1000</v>
      </c>
      <c r="Z32" s="36">
        <f t="shared" si="69"/>
        <v>1000</v>
      </c>
      <c r="AA32" s="36">
        <f t="shared" si="69"/>
        <v>1000</v>
      </c>
      <c r="AB32" s="36">
        <f>SUM(P32:AA32)</f>
        <v>6000</v>
      </c>
      <c r="AC32" s="35"/>
      <c r="AD32" s="36">
        <f>$C$32/60</f>
        <v>1000</v>
      </c>
      <c r="AE32" s="36">
        <f aca="true" t="shared" si="70" ref="AE32:AO32">$C$32/60</f>
        <v>1000</v>
      </c>
      <c r="AF32" s="36">
        <f t="shared" si="70"/>
        <v>1000</v>
      </c>
      <c r="AG32" s="36">
        <f t="shared" si="70"/>
        <v>1000</v>
      </c>
      <c r="AH32" s="36">
        <f t="shared" si="70"/>
        <v>1000</v>
      </c>
      <c r="AI32" s="36">
        <f t="shared" si="70"/>
        <v>1000</v>
      </c>
      <c r="AJ32" s="36">
        <f t="shared" si="70"/>
        <v>1000</v>
      </c>
      <c r="AK32" s="36">
        <f t="shared" si="70"/>
        <v>1000</v>
      </c>
      <c r="AL32" s="36">
        <f t="shared" si="70"/>
        <v>1000</v>
      </c>
      <c r="AM32" s="36">
        <f t="shared" si="70"/>
        <v>1000</v>
      </c>
      <c r="AN32" s="36">
        <f t="shared" si="70"/>
        <v>1000</v>
      </c>
      <c r="AO32" s="36">
        <f t="shared" si="70"/>
        <v>1000</v>
      </c>
      <c r="AP32" s="36">
        <f>SUM(AD32:AO32)</f>
        <v>12000</v>
      </c>
      <c r="AQ32" s="37"/>
      <c r="AR32" s="36">
        <f>$C$32/60</f>
        <v>1000</v>
      </c>
      <c r="AS32" s="36">
        <f aca="true" t="shared" si="71" ref="AS32:BC32">$C$32/60</f>
        <v>1000</v>
      </c>
      <c r="AT32" s="36">
        <f t="shared" si="71"/>
        <v>1000</v>
      </c>
      <c r="AU32" s="36">
        <f t="shared" si="71"/>
        <v>1000</v>
      </c>
      <c r="AV32" s="36">
        <f t="shared" si="71"/>
        <v>1000</v>
      </c>
      <c r="AW32" s="36">
        <f t="shared" si="71"/>
        <v>1000</v>
      </c>
      <c r="AX32" s="36">
        <f t="shared" si="71"/>
        <v>1000</v>
      </c>
      <c r="AY32" s="36">
        <f t="shared" si="71"/>
        <v>1000</v>
      </c>
      <c r="AZ32" s="36">
        <f t="shared" si="71"/>
        <v>1000</v>
      </c>
      <c r="BA32" s="36">
        <f t="shared" si="71"/>
        <v>1000</v>
      </c>
      <c r="BB32" s="36">
        <f t="shared" si="71"/>
        <v>1000</v>
      </c>
      <c r="BC32" s="36">
        <f t="shared" si="71"/>
        <v>1000</v>
      </c>
      <c r="BD32" s="36">
        <f>SUM(AR32:BC32)</f>
        <v>12000</v>
      </c>
      <c r="BE32" s="37"/>
      <c r="BF32" s="36">
        <v>0</v>
      </c>
      <c r="BG32" s="37"/>
      <c r="BH32" s="36">
        <f>(BR32-(N32+AB32))</f>
        <v>54000</v>
      </c>
      <c r="BI32" s="37"/>
      <c r="BJ32" s="36">
        <f>C32-(N32+AB32+AP32)</f>
        <v>42000</v>
      </c>
      <c r="BK32" s="35"/>
      <c r="BL32" s="36">
        <f>C32-(N32+AB32+AP32+BD32)</f>
        <v>30000</v>
      </c>
      <c r="BM32" s="35"/>
      <c r="BN32" s="38"/>
      <c r="BO32" s="38"/>
      <c r="BP32" s="38"/>
      <c r="BQ32" s="38"/>
      <c r="BR32" s="38">
        <f>C32</f>
        <v>60000</v>
      </c>
      <c r="BS32" s="34" t="s">
        <v>100</v>
      </c>
      <c r="BT32" s="38"/>
      <c r="BU32" s="38"/>
      <c r="BV32" s="38"/>
      <c r="BW32" s="38"/>
      <c r="BX32" s="38"/>
      <c r="BY32" s="36">
        <f>N32+AB32+AP32</f>
        <v>18000</v>
      </c>
      <c r="BZ32" s="38"/>
      <c r="CA32" s="38"/>
    </row>
    <row r="33" spans="2:79" s="3" customFormat="1" ht="12.75">
      <c r="B33" s="5" t="s">
        <v>57</v>
      </c>
      <c r="C33" s="34">
        <v>200000</v>
      </c>
      <c r="D33" s="35"/>
      <c r="E33" s="36">
        <v>0</v>
      </c>
      <c r="F33" s="36">
        <v>0</v>
      </c>
      <c r="G33" s="36">
        <v>0</v>
      </c>
      <c r="H33" s="36">
        <v>0</v>
      </c>
      <c r="I33" s="36">
        <v>0</v>
      </c>
      <c r="J33" s="36">
        <v>0</v>
      </c>
      <c r="K33" s="36">
        <v>0</v>
      </c>
      <c r="L33" s="36">
        <v>0</v>
      </c>
      <c r="M33" s="36">
        <v>0</v>
      </c>
      <c r="N33" s="36">
        <f>SUM(E33:M33)</f>
        <v>0</v>
      </c>
      <c r="O33" s="37"/>
      <c r="P33" s="36">
        <v>0</v>
      </c>
      <c r="Q33" s="36">
        <v>0</v>
      </c>
      <c r="R33" s="36">
        <v>0</v>
      </c>
      <c r="S33" s="36">
        <v>0</v>
      </c>
      <c r="T33" s="36">
        <v>0</v>
      </c>
      <c r="U33" s="36">
        <v>0</v>
      </c>
      <c r="V33" s="36">
        <v>0</v>
      </c>
      <c r="W33" s="36">
        <v>0</v>
      </c>
      <c r="X33" s="36">
        <v>0</v>
      </c>
      <c r="Y33" s="36">
        <v>0</v>
      </c>
      <c r="Z33" s="36">
        <v>0</v>
      </c>
      <c r="AA33" s="36">
        <v>0</v>
      </c>
      <c r="AB33" s="36">
        <f>SUM(P33:AA33)</f>
        <v>0</v>
      </c>
      <c r="AC33" s="35"/>
      <c r="AD33" s="36">
        <v>0</v>
      </c>
      <c r="AE33" s="36">
        <v>0</v>
      </c>
      <c r="AF33" s="36">
        <v>0</v>
      </c>
      <c r="AG33" s="36">
        <v>0</v>
      </c>
      <c r="AH33" s="36">
        <v>0</v>
      </c>
      <c r="AI33" s="36">
        <v>0</v>
      </c>
      <c r="AJ33" s="36">
        <v>0</v>
      </c>
      <c r="AK33" s="36">
        <v>0</v>
      </c>
      <c r="AL33" s="36">
        <v>0</v>
      </c>
      <c r="AM33" s="36">
        <v>0</v>
      </c>
      <c r="AN33" s="36">
        <v>0</v>
      </c>
      <c r="AO33" s="36">
        <v>0</v>
      </c>
      <c r="AP33" s="36">
        <f>SUM(AD33:AO33)</f>
        <v>0</v>
      </c>
      <c r="AQ33" s="37"/>
      <c r="AR33" s="36">
        <v>0</v>
      </c>
      <c r="AS33" s="36">
        <v>0</v>
      </c>
      <c r="AT33" s="36">
        <v>0</v>
      </c>
      <c r="AU33" s="36">
        <v>1111.11</v>
      </c>
      <c r="AV33" s="36">
        <v>1111.11</v>
      </c>
      <c r="AW33" s="36">
        <v>1111.11</v>
      </c>
      <c r="AX33" s="36">
        <v>1111.11</v>
      </c>
      <c r="AY33" s="36">
        <v>1111.11</v>
      </c>
      <c r="AZ33" s="36">
        <v>1111.11</v>
      </c>
      <c r="BA33" s="36">
        <v>1111.11</v>
      </c>
      <c r="BB33" s="36">
        <v>1111.11</v>
      </c>
      <c r="BC33" s="36">
        <v>1111.11</v>
      </c>
      <c r="BD33" s="36">
        <f>SUM(AR33:BC33)</f>
        <v>9999.99</v>
      </c>
      <c r="BE33" s="37"/>
      <c r="BF33" s="36">
        <v>0</v>
      </c>
      <c r="BG33" s="37"/>
      <c r="BH33" s="36">
        <v>0</v>
      </c>
      <c r="BI33" s="37"/>
      <c r="BJ33" s="36">
        <v>0</v>
      </c>
      <c r="BK33" s="35"/>
      <c r="BL33" s="36">
        <f>C33-(N33+AB33+AP33+BD33)</f>
        <v>190000.01</v>
      </c>
      <c r="BM33" s="35"/>
      <c r="BN33" s="38"/>
      <c r="BO33" s="38"/>
      <c r="BP33" s="38"/>
      <c r="BQ33" s="38"/>
      <c r="BR33" s="38">
        <f>C33</f>
        <v>200000</v>
      </c>
      <c r="BS33" s="34" t="s">
        <v>106</v>
      </c>
      <c r="BT33" s="38"/>
      <c r="BU33" s="38"/>
      <c r="BV33" s="38"/>
      <c r="BW33" s="38"/>
      <c r="BX33" s="38"/>
      <c r="BY33" s="36">
        <f>N33+AB33+AP33</f>
        <v>0</v>
      </c>
      <c r="BZ33" s="38"/>
      <c r="CA33" s="38"/>
    </row>
    <row r="34" spans="2:79" s="3" customFormat="1" ht="12.75">
      <c r="B34" s="5"/>
      <c r="C34" s="34"/>
      <c r="D34" s="35"/>
      <c r="E34" s="36"/>
      <c r="F34" s="36"/>
      <c r="G34" s="36"/>
      <c r="H34" s="36"/>
      <c r="I34" s="36"/>
      <c r="J34" s="36"/>
      <c r="K34" s="36"/>
      <c r="L34" s="36"/>
      <c r="M34" s="36"/>
      <c r="N34" s="36"/>
      <c r="O34" s="37"/>
      <c r="P34" s="36"/>
      <c r="Q34" s="36"/>
      <c r="R34" s="36"/>
      <c r="S34" s="36"/>
      <c r="T34" s="36"/>
      <c r="U34" s="36"/>
      <c r="V34" s="36"/>
      <c r="W34" s="36"/>
      <c r="X34" s="36"/>
      <c r="Y34" s="36"/>
      <c r="Z34" s="36"/>
      <c r="AA34" s="36"/>
      <c r="AB34" s="36"/>
      <c r="AC34" s="35"/>
      <c r="AD34" s="36"/>
      <c r="AE34" s="36"/>
      <c r="AF34" s="36"/>
      <c r="AG34" s="36"/>
      <c r="AH34" s="36"/>
      <c r="AI34" s="36"/>
      <c r="AJ34" s="36"/>
      <c r="AK34" s="36"/>
      <c r="AL34" s="36"/>
      <c r="AM34" s="36"/>
      <c r="AN34" s="36"/>
      <c r="AO34" s="36"/>
      <c r="AP34" s="36"/>
      <c r="AQ34" s="37"/>
      <c r="AR34" s="36"/>
      <c r="AS34" s="36"/>
      <c r="AT34" s="36"/>
      <c r="AU34" s="36"/>
      <c r="AV34" s="36"/>
      <c r="AW34" s="36"/>
      <c r="AX34" s="36"/>
      <c r="AY34" s="36"/>
      <c r="AZ34" s="36"/>
      <c r="BA34" s="36"/>
      <c r="BB34" s="36"/>
      <c r="BC34" s="36"/>
      <c r="BD34" s="36"/>
      <c r="BE34" s="37"/>
      <c r="BF34" s="36"/>
      <c r="BG34" s="37"/>
      <c r="BH34" s="36"/>
      <c r="BI34" s="37"/>
      <c r="BJ34" s="36"/>
      <c r="BK34" s="35"/>
      <c r="BL34" s="36"/>
      <c r="BM34" s="35"/>
      <c r="BN34" s="38"/>
      <c r="BO34" s="38"/>
      <c r="BP34" s="38"/>
      <c r="BQ34" s="38"/>
      <c r="BR34" s="38"/>
      <c r="BS34" s="34"/>
      <c r="BT34" s="38"/>
      <c r="BU34" s="38"/>
      <c r="BV34" s="38"/>
      <c r="BW34" s="38"/>
      <c r="BX34" s="38"/>
      <c r="BY34" s="36"/>
      <c r="BZ34" s="38"/>
      <c r="CA34" s="38"/>
    </row>
    <row r="35" spans="3:79" s="3" customFormat="1" ht="13.5" thickBot="1">
      <c r="C35" s="41" t="s">
        <v>27</v>
      </c>
      <c r="D35" s="35"/>
      <c r="E35" s="42">
        <f>SUM(E9:E33)</f>
        <v>0</v>
      </c>
      <c r="F35" s="42">
        <f>SUM(F9:F33)</f>
        <v>166.66666666666666</v>
      </c>
      <c r="G35" s="42">
        <f>SUM(G9:G33)</f>
        <v>3760.1966666666667</v>
      </c>
      <c r="H35" s="42">
        <f aca="true" t="shared" si="72" ref="H35:M35">SUM(H9:H33)</f>
        <v>20534.53</v>
      </c>
      <c r="I35" s="42">
        <f t="shared" si="72"/>
        <v>20534.53</v>
      </c>
      <c r="J35" s="42">
        <f t="shared" si="72"/>
        <v>20534.53</v>
      </c>
      <c r="K35" s="42">
        <f t="shared" si="72"/>
        <v>20534.53</v>
      </c>
      <c r="L35" s="42">
        <f t="shared" si="72"/>
        <v>20534.53</v>
      </c>
      <c r="M35" s="42">
        <f t="shared" si="72"/>
        <v>20534.53</v>
      </c>
      <c r="N35" s="42">
        <f>SUM(N9:N33)</f>
        <v>127134.04333333333</v>
      </c>
      <c r="O35" s="37"/>
      <c r="P35" s="42">
        <f>SUM(P9:P33)</f>
        <v>21367.86</v>
      </c>
      <c r="Q35" s="42">
        <f aca="true" t="shared" si="73" ref="Q35:AA35">SUM(Q9:Q33)</f>
        <v>21367.86</v>
      </c>
      <c r="R35" s="42">
        <f t="shared" si="73"/>
        <v>21367.86</v>
      </c>
      <c r="S35" s="42">
        <f t="shared" si="73"/>
        <v>21367.86</v>
      </c>
      <c r="T35" s="42">
        <f t="shared" si="73"/>
        <v>21367.86</v>
      </c>
      <c r="U35" s="42">
        <f t="shared" si="73"/>
        <v>21367.86</v>
      </c>
      <c r="V35" s="42">
        <f t="shared" si="73"/>
        <v>23034.53</v>
      </c>
      <c r="W35" s="42">
        <f t="shared" si="73"/>
        <v>23034.53</v>
      </c>
      <c r="X35" s="42">
        <f t="shared" si="73"/>
        <v>23034.53</v>
      </c>
      <c r="Y35" s="42">
        <f t="shared" si="73"/>
        <v>23034.53</v>
      </c>
      <c r="Z35" s="42">
        <f t="shared" si="73"/>
        <v>23034.53</v>
      </c>
      <c r="AA35" s="42">
        <f t="shared" si="73"/>
        <v>23034.53</v>
      </c>
      <c r="AB35" s="42">
        <f>SUM(AB9:AB34)</f>
        <v>266414.33999999997</v>
      </c>
      <c r="AC35" s="35"/>
      <c r="AD35" s="42">
        <f>SUM(AD9:AD33)</f>
        <v>22201.199999999997</v>
      </c>
      <c r="AE35" s="42">
        <f aca="true" t="shared" si="74" ref="AE35:AO35">SUM(AE9:AE33)</f>
        <v>22201.199999999997</v>
      </c>
      <c r="AF35" s="42">
        <f t="shared" si="74"/>
        <v>22201.199999999997</v>
      </c>
      <c r="AG35" s="42">
        <f t="shared" si="74"/>
        <v>22201.199999999997</v>
      </c>
      <c r="AH35" s="42">
        <f t="shared" si="74"/>
        <v>22201.199999999997</v>
      </c>
      <c r="AI35" s="42">
        <f t="shared" si="74"/>
        <v>22201.199999999997</v>
      </c>
      <c r="AJ35" s="42">
        <f t="shared" si="74"/>
        <v>22201.199999999997</v>
      </c>
      <c r="AK35" s="42">
        <f t="shared" si="74"/>
        <v>22201.199999999997</v>
      </c>
      <c r="AL35" s="42">
        <f t="shared" si="74"/>
        <v>22201.199999999997</v>
      </c>
      <c r="AM35" s="42">
        <f t="shared" si="74"/>
        <v>22201.199999999997</v>
      </c>
      <c r="AN35" s="42">
        <f t="shared" si="74"/>
        <v>22201.199999999997</v>
      </c>
      <c r="AO35" s="42">
        <f t="shared" si="74"/>
        <v>22201.199999999997</v>
      </c>
      <c r="AP35" s="42">
        <f>SUM(AP9:AP33)</f>
        <v>266414.4</v>
      </c>
      <c r="AQ35" s="37"/>
      <c r="AR35" s="42">
        <f>SUM(AR9:AR33)</f>
        <v>22201.199999999997</v>
      </c>
      <c r="AS35" s="42">
        <f aca="true" t="shared" si="75" ref="AS35:BC35">SUM(AS9:AS33)</f>
        <v>22201.199999999997</v>
      </c>
      <c r="AT35" s="42">
        <f t="shared" si="75"/>
        <v>22201.199999999997</v>
      </c>
      <c r="AU35" s="42">
        <f t="shared" si="75"/>
        <v>23312.309999999998</v>
      </c>
      <c r="AV35" s="42">
        <f t="shared" si="75"/>
        <v>23312.309999999998</v>
      </c>
      <c r="AW35" s="42">
        <f t="shared" si="75"/>
        <v>23312.309999999998</v>
      </c>
      <c r="AX35" s="42">
        <f t="shared" si="75"/>
        <v>23312.309999999998</v>
      </c>
      <c r="AY35" s="42">
        <f t="shared" si="75"/>
        <v>23312.309999999998</v>
      </c>
      <c r="AZ35" s="42">
        <f t="shared" si="75"/>
        <v>23312.309999999998</v>
      </c>
      <c r="BA35" s="42">
        <f t="shared" si="75"/>
        <v>23312.309999999998</v>
      </c>
      <c r="BB35" s="42">
        <f t="shared" si="75"/>
        <v>23312.309999999998</v>
      </c>
      <c r="BC35" s="42">
        <f t="shared" si="75"/>
        <v>23312.309999999998</v>
      </c>
      <c r="BD35" s="42">
        <f>SUM(BD9:BD33)</f>
        <v>276414.39</v>
      </c>
      <c r="BE35" s="37"/>
      <c r="BF35" s="36"/>
      <c r="BG35" s="37"/>
      <c r="BH35" s="36"/>
      <c r="BI35" s="37"/>
      <c r="BJ35" s="36"/>
      <c r="BK35" s="35"/>
      <c r="BL35" s="36"/>
      <c r="BM35" s="35"/>
      <c r="BN35" s="38"/>
      <c r="BO35" s="38"/>
      <c r="BP35" s="38"/>
      <c r="BQ35" s="38"/>
      <c r="BR35" s="38"/>
      <c r="BS35" s="34"/>
      <c r="BT35" s="38"/>
      <c r="BU35" s="38"/>
      <c r="BV35" s="38"/>
      <c r="BW35" s="38"/>
      <c r="BX35" s="38"/>
      <c r="BY35" s="42">
        <f>SUM(BY9:BY34)</f>
        <v>659962.7833333334</v>
      </c>
      <c r="BZ35" s="38"/>
      <c r="CA35" s="38"/>
    </row>
    <row r="36" spans="2:79" s="3" customFormat="1" ht="13.5" thickTop="1">
      <c r="B36" s="4"/>
      <c r="C36" s="34"/>
      <c r="D36" s="35"/>
      <c r="E36" s="36"/>
      <c r="F36" s="36"/>
      <c r="G36" s="36"/>
      <c r="H36" s="36"/>
      <c r="I36" s="36"/>
      <c r="J36" s="36"/>
      <c r="K36" s="36"/>
      <c r="L36" s="36"/>
      <c r="M36" s="36"/>
      <c r="N36" s="36"/>
      <c r="O36" s="37"/>
      <c r="P36" s="36"/>
      <c r="Q36" s="36"/>
      <c r="R36" s="36"/>
      <c r="S36" s="36"/>
      <c r="T36" s="36"/>
      <c r="U36" s="36"/>
      <c r="V36" s="36"/>
      <c r="W36" s="36"/>
      <c r="X36" s="36"/>
      <c r="Y36" s="36"/>
      <c r="Z36" s="36"/>
      <c r="AA36" s="36"/>
      <c r="AB36" s="36"/>
      <c r="AC36" s="35"/>
      <c r="AD36" s="36"/>
      <c r="AE36" s="36"/>
      <c r="AF36" s="36"/>
      <c r="AG36" s="36"/>
      <c r="AH36" s="36"/>
      <c r="AI36" s="36"/>
      <c r="AJ36" s="36"/>
      <c r="AK36" s="36"/>
      <c r="AL36" s="36"/>
      <c r="AM36" s="36"/>
      <c r="AN36" s="36"/>
      <c r="AO36" s="36"/>
      <c r="AP36" s="36"/>
      <c r="AQ36" s="37"/>
      <c r="AR36" s="36"/>
      <c r="AS36" s="36"/>
      <c r="AT36" s="36"/>
      <c r="AU36" s="36"/>
      <c r="AV36" s="36"/>
      <c r="AW36" s="36"/>
      <c r="AX36" s="36"/>
      <c r="AY36" s="36"/>
      <c r="AZ36" s="36"/>
      <c r="BA36" s="36"/>
      <c r="BB36" s="36"/>
      <c r="BC36" s="36"/>
      <c r="BD36" s="36"/>
      <c r="BE36" s="37"/>
      <c r="BF36" s="36"/>
      <c r="BG36" s="37"/>
      <c r="BH36" s="36"/>
      <c r="BI36" s="37"/>
      <c r="BJ36" s="36"/>
      <c r="BK36" s="35"/>
      <c r="BL36" s="38"/>
      <c r="BM36" s="35"/>
      <c r="BN36" s="38"/>
      <c r="BO36" s="38"/>
      <c r="BP36" s="38"/>
      <c r="BQ36" s="38"/>
      <c r="BR36" s="38"/>
      <c r="BS36" s="34"/>
      <c r="BT36" s="38"/>
      <c r="BU36" s="38"/>
      <c r="BV36" s="38"/>
      <c r="BW36" s="38"/>
      <c r="BX36" s="38"/>
      <c r="BY36" s="36"/>
      <c r="BZ36" s="38"/>
      <c r="CA36" s="38"/>
    </row>
    <row r="37" spans="2:79" s="3" customFormat="1" ht="12.75">
      <c r="B37" s="5"/>
      <c r="C37" s="34"/>
      <c r="D37" s="35"/>
      <c r="E37" s="36"/>
      <c r="F37" s="36"/>
      <c r="G37" s="36"/>
      <c r="H37" s="36"/>
      <c r="I37" s="36"/>
      <c r="J37" s="36"/>
      <c r="K37" s="36"/>
      <c r="L37" s="36"/>
      <c r="M37" s="36"/>
      <c r="N37" s="36"/>
      <c r="O37" s="37"/>
      <c r="P37" s="36"/>
      <c r="Q37" s="36"/>
      <c r="R37" s="36"/>
      <c r="S37" s="36"/>
      <c r="T37" s="36"/>
      <c r="U37" s="36"/>
      <c r="V37" s="36"/>
      <c r="W37" s="36"/>
      <c r="X37" s="36"/>
      <c r="Y37" s="36"/>
      <c r="Z37" s="36"/>
      <c r="AA37" s="36"/>
      <c r="AB37" s="36"/>
      <c r="AC37" s="35"/>
      <c r="AD37" s="36"/>
      <c r="AE37" s="36"/>
      <c r="AF37" s="36"/>
      <c r="AG37" s="36"/>
      <c r="AH37" s="36"/>
      <c r="AI37" s="36"/>
      <c r="AJ37" s="36"/>
      <c r="AK37" s="36"/>
      <c r="AL37" s="36"/>
      <c r="AM37" s="36"/>
      <c r="AN37" s="36"/>
      <c r="AO37" s="36"/>
      <c r="AP37" s="36"/>
      <c r="AQ37" s="37"/>
      <c r="AR37" s="36"/>
      <c r="AS37" s="36"/>
      <c r="AT37" s="36"/>
      <c r="AU37" s="36"/>
      <c r="AV37" s="36"/>
      <c r="AW37" s="36"/>
      <c r="AX37" s="36"/>
      <c r="AY37" s="36"/>
      <c r="AZ37" s="36"/>
      <c r="BA37" s="36"/>
      <c r="BB37" s="36"/>
      <c r="BC37" s="36"/>
      <c r="BD37" s="36"/>
      <c r="BE37" s="37"/>
      <c r="BF37" s="36"/>
      <c r="BG37" s="37"/>
      <c r="BH37" s="36"/>
      <c r="BI37" s="37"/>
      <c r="BJ37" s="36"/>
      <c r="BK37" s="35"/>
      <c r="BL37" s="38"/>
      <c r="BM37" s="35"/>
      <c r="BN37" s="38"/>
      <c r="BO37" s="38"/>
      <c r="BP37" s="38"/>
      <c r="BQ37" s="38"/>
      <c r="BR37" s="38"/>
      <c r="BS37" s="34"/>
      <c r="BT37" s="38"/>
      <c r="BU37" s="38"/>
      <c r="BV37" s="38"/>
      <c r="BW37" s="38"/>
      <c r="BX37" s="38"/>
      <c r="BY37" s="36"/>
      <c r="BZ37" s="38"/>
      <c r="CA37" s="38"/>
    </row>
    <row r="38" spans="2:79" s="3" customFormat="1" ht="12.75">
      <c r="B38" s="24" t="s">
        <v>7</v>
      </c>
      <c r="C38" s="34"/>
      <c r="D38" s="35"/>
      <c r="E38" s="36"/>
      <c r="F38" s="36"/>
      <c r="G38" s="36"/>
      <c r="H38" s="36"/>
      <c r="I38" s="36"/>
      <c r="J38" s="36"/>
      <c r="K38" s="36"/>
      <c r="L38" s="36"/>
      <c r="M38" s="36"/>
      <c r="N38" s="36"/>
      <c r="O38" s="37"/>
      <c r="P38" s="36"/>
      <c r="Q38" s="36"/>
      <c r="R38" s="36"/>
      <c r="S38" s="36"/>
      <c r="T38" s="36"/>
      <c r="U38" s="36"/>
      <c r="V38" s="36"/>
      <c r="W38" s="36"/>
      <c r="X38" s="36"/>
      <c r="Y38" s="36"/>
      <c r="Z38" s="36"/>
      <c r="AA38" s="36"/>
      <c r="AB38" s="36"/>
      <c r="AC38" s="35"/>
      <c r="AD38" s="36"/>
      <c r="AE38" s="36"/>
      <c r="AF38" s="36"/>
      <c r="AG38" s="36"/>
      <c r="AH38" s="36"/>
      <c r="AI38" s="36"/>
      <c r="AJ38" s="36"/>
      <c r="AK38" s="36"/>
      <c r="AL38" s="36"/>
      <c r="AM38" s="36"/>
      <c r="AN38" s="36"/>
      <c r="AO38" s="36"/>
      <c r="AP38" s="36"/>
      <c r="AQ38" s="37"/>
      <c r="AR38" s="36"/>
      <c r="AS38" s="36"/>
      <c r="AT38" s="36"/>
      <c r="AU38" s="36"/>
      <c r="AV38" s="36"/>
      <c r="AW38" s="36"/>
      <c r="AX38" s="36"/>
      <c r="AY38" s="36"/>
      <c r="AZ38" s="36"/>
      <c r="BA38" s="36"/>
      <c r="BB38" s="36"/>
      <c r="BC38" s="36"/>
      <c r="BD38" s="36"/>
      <c r="BE38" s="37"/>
      <c r="BF38" s="36"/>
      <c r="BG38" s="37"/>
      <c r="BH38" s="36"/>
      <c r="BI38" s="37"/>
      <c r="BJ38" s="36"/>
      <c r="BK38" s="35"/>
      <c r="BL38" s="38"/>
      <c r="BM38" s="35"/>
      <c r="BN38" s="38"/>
      <c r="BO38" s="38"/>
      <c r="BP38" s="38"/>
      <c r="BQ38" s="38"/>
      <c r="BR38" s="38"/>
      <c r="BS38" s="34"/>
      <c r="BT38" s="38"/>
      <c r="BU38" s="38"/>
      <c r="BV38" s="38"/>
      <c r="BW38" s="38"/>
      <c r="BX38" s="38"/>
      <c r="BY38" s="36"/>
      <c r="BZ38" s="38"/>
      <c r="CA38" s="38"/>
    </row>
    <row r="39" spans="2:79" s="3" customFormat="1" ht="12.75">
      <c r="B39" s="5"/>
      <c r="C39" s="34"/>
      <c r="D39" s="35"/>
      <c r="E39" s="36"/>
      <c r="F39" s="36"/>
      <c r="G39" s="36"/>
      <c r="H39" s="36"/>
      <c r="I39" s="36"/>
      <c r="J39" s="36"/>
      <c r="K39" s="36"/>
      <c r="L39" s="36"/>
      <c r="M39" s="36"/>
      <c r="N39" s="36"/>
      <c r="O39" s="37"/>
      <c r="P39" s="36"/>
      <c r="Q39" s="36"/>
      <c r="R39" s="36"/>
      <c r="S39" s="36"/>
      <c r="T39" s="36"/>
      <c r="U39" s="36"/>
      <c r="V39" s="36"/>
      <c r="W39" s="36"/>
      <c r="X39" s="36"/>
      <c r="Y39" s="36"/>
      <c r="Z39" s="36"/>
      <c r="AA39" s="36"/>
      <c r="AB39" s="36"/>
      <c r="AC39" s="35"/>
      <c r="AD39" s="36"/>
      <c r="AE39" s="36"/>
      <c r="AF39" s="36"/>
      <c r="AG39" s="36"/>
      <c r="AH39" s="36"/>
      <c r="AI39" s="36"/>
      <c r="AJ39" s="36"/>
      <c r="AK39" s="36"/>
      <c r="AL39" s="36"/>
      <c r="AM39" s="36"/>
      <c r="AN39" s="36"/>
      <c r="AO39" s="36"/>
      <c r="AP39" s="36"/>
      <c r="AQ39" s="37"/>
      <c r="AR39" s="36"/>
      <c r="AS39" s="36"/>
      <c r="AT39" s="36"/>
      <c r="AU39" s="36"/>
      <c r="AV39" s="36"/>
      <c r="AW39" s="36"/>
      <c r="AX39" s="36"/>
      <c r="AY39" s="36"/>
      <c r="AZ39" s="36"/>
      <c r="BA39" s="36"/>
      <c r="BB39" s="36"/>
      <c r="BC39" s="36"/>
      <c r="BD39" s="36"/>
      <c r="BE39" s="37"/>
      <c r="BF39" s="36"/>
      <c r="BG39" s="37"/>
      <c r="BH39" s="36"/>
      <c r="BI39" s="37"/>
      <c r="BJ39" s="36"/>
      <c r="BK39" s="35"/>
      <c r="BL39" s="38"/>
      <c r="BM39" s="35"/>
      <c r="BN39" s="38"/>
      <c r="BO39" s="38"/>
      <c r="BP39" s="38"/>
      <c r="BQ39" s="38"/>
      <c r="BR39" s="38"/>
      <c r="BS39" s="34"/>
      <c r="BT39" s="38"/>
      <c r="BU39" s="38"/>
      <c r="BV39" s="38"/>
      <c r="BW39" s="38"/>
      <c r="BX39" s="38"/>
      <c r="BY39" s="36"/>
      <c r="BZ39" s="38"/>
      <c r="CA39" s="38"/>
    </row>
    <row r="40" spans="2:79" s="3" customFormat="1" ht="12.75">
      <c r="B40" s="5" t="s">
        <v>58</v>
      </c>
      <c r="C40" s="34">
        <v>171360</v>
      </c>
      <c r="D40" s="35"/>
      <c r="E40" s="36"/>
      <c r="F40" s="36">
        <v>0</v>
      </c>
      <c r="G40" s="36">
        <v>0</v>
      </c>
      <c r="H40" s="36">
        <f aca="true" t="shared" si="76" ref="H40:M40">15*1000</f>
        <v>15000</v>
      </c>
      <c r="I40" s="36">
        <f t="shared" si="76"/>
        <v>15000</v>
      </c>
      <c r="J40" s="36">
        <f t="shared" si="76"/>
        <v>15000</v>
      </c>
      <c r="K40" s="36">
        <f t="shared" si="76"/>
        <v>15000</v>
      </c>
      <c r="L40" s="36">
        <f t="shared" si="76"/>
        <v>15000</v>
      </c>
      <c r="M40" s="36">
        <f t="shared" si="76"/>
        <v>15000</v>
      </c>
      <c r="N40" s="36">
        <f aca="true" t="shared" si="77" ref="N40:N47">SUM(E40:M40)</f>
        <v>90000</v>
      </c>
      <c r="O40" s="37"/>
      <c r="P40" s="36">
        <f>(15*900)+(8*15)</f>
        <v>13620</v>
      </c>
      <c r="Q40" s="36">
        <f>(15*908)+(8*15)</f>
        <v>13740</v>
      </c>
      <c r="R40" s="36">
        <f>(15*916)+(8*15)</f>
        <v>13860</v>
      </c>
      <c r="S40" s="36">
        <f>(15*924)+(8*15)</f>
        <v>13980</v>
      </c>
      <c r="T40" s="36">
        <f>(15*932)+(8*15)</f>
        <v>14100</v>
      </c>
      <c r="U40" s="36">
        <f>(15*940)+(8*15)</f>
        <v>14220</v>
      </c>
      <c r="V40" s="36">
        <f>(15*948)+(8*15)</f>
        <v>14340</v>
      </c>
      <c r="W40" s="36">
        <f>(15*956)+(8*15)</f>
        <v>14460</v>
      </c>
      <c r="X40" s="36">
        <f>(15*964)+(8*15)</f>
        <v>14580</v>
      </c>
      <c r="Y40" s="36">
        <f>(15*972)+(8*15)</f>
        <v>14700</v>
      </c>
      <c r="Z40" s="36">
        <f>(15*980)+(8*15)</f>
        <v>14820</v>
      </c>
      <c r="AA40" s="36">
        <f>(15*988)+(8*15)</f>
        <v>14940</v>
      </c>
      <c r="AB40" s="36">
        <f aca="true" t="shared" si="78" ref="AB40:AB47">SUM(P40:AA40)</f>
        <v>171360</v>
      </c>
      <c r="AC40" s="35"/>
      <c r="AD40" s="36">
        <f>(15*900)+(8*15)</f>
        <v>13620</v>
      </c>
      <c r="AE40" s="36">
        <f>(15*908)+(8*15)</f>
        <v>13740</v>
      </c>
      <c r="AF40" s="36">
        <f>(15*916)+(8*15)</f>
        <v>13860</v>
      </c>
      <c r="AG40" s="36">
        <f>(15*924)+(8*15)</f>
        <v>13980</v>
      </c>
      <c r="AH40" s="36">
        <f>(15*932)+(8*15)</f>
        <v>14100</v>
      </c>
      <c r="AI40" s="36">
        <f>(15*940)+(8*15)</f>
        <v>14220</v>
      </c>
      <c r="AJ40" s="36">
        <f>(15*948)+(8*15)</f>
        <v>14340</v>
      </c>
      <c r="AK40" s="36">
        <f>(15*956)+(8*15)</f>
        <v>14460</v>
      </c>
      <c r="AL40" s="36">
        <f>(15*964)+(8*15)</f>
        <v>14580</v>
      </c>
      <c r="AM40" s="36">
        <f>(15*972)+(8*15)</f>
        <v>14700</v>
      </c>
      <c r="AN40" s="36">
        <f>(15*980)+(8*15)</f>
        <v>14820</v>
      </c>
      <c r="AO40" s="36">
        <f>(15*988)+(8*15)</f>
        <v>14940</v>
      </c>
      <c r="AP40" s="36">
        <f aca="true" t="shared" si="79" ref="AP40:AP47">SUM(AD40:AO40)</f>
        <v>171360</v>
      </c>
      <c r="AQ40" s="37"/>
      <c r="AR40" s="36">
        <f>(15*900)+(8*15)</f>
        <v>13620</v>
      </c>
      <c r="AS40" s="36">
        <f>(15*908)+(8*15)</f>
        <v>13740</v>
      </c>
      <c r="AT40" s="36">
        <f>(15*916)+(8*15)</f>
        <v>13860</v>
      </c>
      <c r="AU40" s="36">
        <f>(15*924)+(8*15)</f>
        <v>13980</v>
      </c>
      <c r="AV40" s="36">
        <f>(15*932)+(8*15)</f>
        <v>14100</v>
      </c>
      <c r="AW40" s="36">
        <f>(15*940)+(8*15)</f>
        <v>14220</v>
      </c>
      <c r="AX40" s="36">
        <f>(15*948)+(8*15)</f>
        <v>14340</v>
      </c>
      <c r="AY40" s="36">
        <f>(15*956)+(8*15)</f>
        <v>14460</v>
      </c>
      <c r="AZ40" s="36">
        <f>(15*964)+(8*15)</f>
        <v>14580</v>
      </c>
      <c r="BA40" s="36">
        <f>(15*972)+(8*15)</f>
        <v>14700</v>
      </c>
      <c r="BB40" s="36">
        <f>(15*980)+(8*15)</f>
        <v>14820</v>
      </c>
      <c r="BC40" s="36">
        <f>(15*988)+(8*15)</f>
        <v>14940</v>
      </c>
      <c r="BD40" s="36">
        <f aca="true" t="shared" si="80" ref="BD40:BD47">SUM(AR40:BC40)</f>
        <v>171360</v>
      </c>
      <c r="BE40" s="37"/>
      <c r="BF40" s="36"/>
      <c r="BG40" s="37"/>
      <c r="BH40" s="36"/>
      <c r="BI40" s="37"/>
      <c r="BJ40" s="36"/>
      <c r="BK40" s="35"/>
      <c r="BL40" s="38"/>
      <c r="BM40" s="35"/>
      <c r="BN40" s="38"/>
      <c r="BO40" s="38"/>
      <c r="BP40" s="38"/>
      <c r="BQ40" s="38"/>
      <c r="BR40" s="38"/>
      <c r="BS40" s="34"/>
      <c r="BT40" s="38"/>
      <c r="BU40" s="38"/>
      <c r="BV40" s="38"/>
      <c r="BW40" s="38"/>
      <c r="BX40" s="38"/>
      <c r="BY40" s="36">
        <f aca="true" t="shared" si="81" ref="BY40:BY47">N40+AB40+AP40</f>
        <v>432720</v>
      </c>
      <c r="BZ40" s="38"/>
      <c r="CA40" s="38"/>
    </row>
    <row r="41" spans="2:79" s="3" customFormat="1" ht="12.75">
      <c r="B41" s="5" t="s">
        <v>59</v>
      </c>
      <c r="C41" s="34">
        <v>8640</v>
      </c>
      <c r="D41" s="35"/>
      <c r="E41" s="36"/>
      <c r="F41" s="36">
        <v>0</v>
      </c>
      <c r="G41" s="36">
        <v>0</v>
      </c>
      <c r="H41" s="36">
        <f aca="true" t="shared" si="82" ref="H41:M41">$C$41/12</f>
        <v>720</v>
      </c>
      <c r="I41" s="36">
        <f t="shared" si="82"/>
        <v>720</v>
      </c>
      <c r="J41" s="36">
        <f t="shared" si="82"/>
        <v>720</v>
      </c>
      <c r="K41" s="36">
        <f t="shared" si="82"/>
        <v>720</v>
      </c>
      <c r="L41" s="36">
        <f t="shared" si="82"/>
        <v>720</v>
      </c>
      <c r="M41" s="36">
        <f t="shared" si="82"/>
        <v>720</v>
      </c>
      <c r="N41" s="36">
        <f>SUM(E41:M41)</f>
        <v>4320</v>
      </c>
      <c r="O41" s="37"/>
      <c r="P41" s="36">
        <f>$C$41/12</f>
        <v>720</v>
      </c>
      <c r="Q41" s="36">
        <f aca="true" t="shared" si="83" ref="Q41:AA41">$C$41/12</f>
        <v>720</v>
      </c>
      <c r="R41" s="36">
        <f t="shared" si="83"/>
        <v>720</v>
      </c>
      <c r="S41" s="36">
        <f t="shared" si="83"/>
        <v>720</v>
      </c>
      <c r="T41" s="36">
        <f t="shared" si="83"/>
        <v>720</v>
      </c>
      <c r="U41" s="36">
        <f t="shared" si="83"/>
        <v>720</v>
      </c>
      <c r="V41" s="36">
        <f t="shared" si="83"/>
        <v>720</v>
      </c>
      <c r="W41" s="36">
        <f t="shared" si="83"/>
        <v>720</v>
      </c>
      <c r="X41" s="36">
        <f t="shared" si="83"/>
        <v>720</v>
      </c>
      <c r="Y41" s="36">
        <f t="shared" si="83"/>
        <v>720</v>
      </c>
      <c r="Z41" s="36">
        <f t="shared" si="83"/>
        <v>720</v>
      </c>
      <c r="AA41" s="36">
        <f t="shared" si="83"/>
        <v>720</v>
      </c>
      <c r="AB41" s="36">
        <f t="shared" si="78"/>
        <v>8640</v>
      </c>
      <c r="AC41" s="35"/>
      <c r="AD41" s="36">
        <f aca="true" t="shared" si="84" ref="AD41:AO41">$C$41/12</f>
        <v>720</v>
      </c>
      <c r="AE41" s="36">
        <f t="shared" si="84"/>
        <v>720</v>
      </c>
      <c r="AF41" s="36">
        <f t="shared" si="84"/>
        <v>720</v>
      </c>
      <c r="AG41" s="36">
        <f t="shared" si="84"/>
        <v>720</v>
      </c>
      <c r="AH41" s="36">
        <f t="shared" si="84"/>
        <v>720</v>
      </c>
      <c r="AI41" s="36">
        <f t="shared" si="84"/>
        <v>720</v>
      </c>
      <c r="AJ41" s="36">
        <f t="shared" si="84"/>
        <v>720</v>
      </c>
      <c r="AK41" s="36">
        <f t="shared" si="84"/>
        <v>720</v>
      </c>
      <c r="AL41" s="36">
        <f t="shared" si="84"/>
        <v>720</v>
      </c>
      <c r="AM41" s="36">
        <f t="shared" si="84"/>
        <v>720</v>
      </c>
      <c r="AN41" s="36">
        <f t="shared" si="84"/>
        <v>720</v>
      </c>
      <c r="AO41" s="36">
        <f t="shared" si="84"/>
        <v>720</v>
      </c>
      <c r="AP41" s="36">
        <f t="shared" si="79"/>
        <v>8640</v>
      </c>
      <c r="AQ41" s="37"/>
      <c r="AR41" s="36">
        <f aca="true" t="shared" si="85" ref="AR41:BC41">$C$41/12</f>
        <v>720</v>
      </c>
      <c r="AS41" s="36">
        <f t="shared" si="85"/>
        <v>720</v>
      </c>
      <c r="AT41" s="36">
        <f t="shared" si="85"/>
        <v>720</v>
      </c>
      <c r="AU41" s="36">
        <f t="shared" si="85"/>
        <v>720</v>
      </c>
      <c r="AV41" s="36">
        <f t="shared" si="85"/>
        <v>720</v>
      </c>
      <c r="AW41" s="36">
        <f t="shared" si="85"/>
        <v>720</v>
      </c>
      <c r="AX41" s="36">
        <f t="shared" si="85"/>
        <v>720</v>
      </c>
      <c r="AY41" s="36">
        <f t="shared" si="85"/>
        <v>720</v>
      </c>
      <c r="AZ41" s="36">
        <f t="shared" si="85"/>
        <v>720</v>
      </c>
      <c r="BA41" s="36">
        <f t="shared" si="85"/>
        <v>720</v>
      </c>
      <c r="BB41" s="36">
        <f t="shared" si="85"/>
        <v>720</v>
      </c>
      <c r="BC41" s="36">
        <f t="shared" si="85"/>
        <v>720</v>
      </c>
      <c r="BD41" s="36">
        <f t="shared" si="80"/>
        <v>8640</v>
      </c>
      <c r="BE41" s="37"/>
      <c r="BF41" s="36"/>
      <c r="BG41" s="37"/>
      <c r="BH41" s="36"/>
      <c r="BI41" s="37"/>
      <c r="BJ41" s="36"/>
      <c r="BK41" s="35"/>
      <c r="BL41" s="38"/>
      <c r="BM41" s="35"/>
      <c r="BN41" s="38"/>
      <c r="BO41" s="38"/>
      <c r="BP41" s="38"/>
      <c r="BQ41" s="38"/>
      <c r="BR41" s="38"/>
      <c r="BS41" s="34"/>
      <c r="BT41" s="38"/>
      <c r="BU41" s="38"/>
      <c r="BV41" s="38"/>
      <c r="BW41" s="38"/>
      <c r="BX41" s="38"/>
      <c r="BY41" s="36">
        <f t="shared" si="81"/>
        <v>21600</v>
      </c>
      <c r="BZ41" s="38"/>
      <c r="CA41" s="38"/>
    </row>
    <row r="42" spans="2:79" s="3" customFormat="1" ht="12.75">
      <c r="B42" s="5" t="s">
        <v>60</v>
      </c>
      <c r="C42" s="34">
        <v>65000</v>
      </c>
      <c r="D42" s="35"/>
      <c r="E42" s="36"/>
      <c r="F42" s="36">
        <v>0</v>
      </c>
      <c r="G42" s="36">
        <v>0</v>
      </c>
      <c r="H42" s="36">
        <f>$C$42/12</f>
        <v>5416.666666666667</v>
      </c>
      <c r="I42" s="36">
        <v>5416.666666666667</v>
      </c>
      <c r="J42" s="36">
        <v>5416.666666666667</v>
      </c>
      <c r="K42" s="36">
        <v>5416.666666666667</v>
      </c>
      <c r="L42" s="36">
        <v>5416.666666666667</v>
      </c>
      <c r="M42" s="36">
        <v>5416.666666666667</v>
      </c>
      <c r="N42" s="36">
        <f t="shared" si="77"/>
        <v>32500.000000000004</v>
      </c>
      <c r="O42" s="37"/>
      <c r="P42" s="36">
        <f aca="true" t="shared" si="86" ref="P42:AA42">$C$42/12</f>
        <v>5416.666666666667</v>
      </c>
      <c r="Q42" s="36">
        <f t="shared" si="86"/>
        <v>5416.666666666667</v>
      </c>
      <c r="R42" s="36">
        <f t="shared" si="86"/>
        <v>5416.666666666667</v>
      </c>
      <c r="S42" s="36">
        <f t="shared" si="86"/>
        <v>5416.666666666667</v>
      </c>
      <c r="T42" s="36">
        <f t="shared" si="86"/>
        <v>5416.666666666667</v>
      </c>
      <c r="U42" s="36">
        <f t="shared" si="86"/>
        <v>5416.666666666667</v>
      </c>
      <c r="V42" s="36">
        <f t="shared" si="86"/>
        <v>5416.666666666667</v>
      </c>
      <c r="W42" s="36">
        <f t="shared" si="86"/>
        <v>5416.666666666667</v>
      </c>
      <c r="X42" s="36">
        <f t="shared" si="86"/>
        <v>5416.666666666667</v>
      </c>
      <c r="Y42" s="36">
        <f t="shared" si="86"/>
        <v>5416.666666666667</v>
      </c>
      <c r="Z42" s="36">
        <f t="shared" si="86"/>
        <v>5416.666666666667</v>
      </c>
      <c r="AA42" s="36">
        <f t="shared" si="86"/>
        <v>5416.666666666667</v>
      </c>
      <c r="AB42" s="36">
        <f t="shared" si="78"/>
        <v>64999.99999999999</v>
      </c>
      <c r="AC42" s="35"/>
      <c r="AD42" s="36">
        <f aca="true" t="shared" si="87" ref="AD42:AO42">$C$42/12</f>
        <v>5416.666666666667</v>
      </c>
      <c r="AE42" s="36">
        <f t="shared" si="87"/>
        <v>5416.666666666667</v>
      </c>
      <c r="AF42" s="36">
        <f t="shared" si="87"/>
        <v>5416.666666666667</v>
      </c>
      <c r="AG42" s="36">
        <f t="shared" si="87"/>
        <v>5416.666666666667</v>
      </c>
      <c r="AH42" s="36">
        <f t="shared" si="87"/>
        <v>5416.666666666667</v>
      </c>
      <c r="AI42" s="36">
        <f t="shared" si="87"/>
        <v>5416.666666666667</v>
      </c>
      <c r="AJ42" s="36">
        <f t="shared" si="87"/>
        <v>5416.666666666667</v>
      </c>
      <c r="AK42" s="36">
        <f t="shared" si="87"/>
        <v>5416.666666666667</v>
      </c>
      <c r="AL42" s="36">
        <f t="shared" si="87"/>
        <v>5416.666666666667</v>
      </c>
      <c r="AM42" s="36">
        <f t="shared" si="87"/>
        <v>5416.666666666667</v>
      </c>
      <c r="AN42" s="36">
        <f t="shared" si="87"/>
        <v>5416.666666666667</v>
      </c>
      <c r="AO42" s="36">
        <f t="shared" si="87"/>
        <v>5416.666666666667</v>
      </c>
      <c r="AP42" s="36">
        <f t="shared" si="79"/>
        <v>64999.99999999999</v>
      </c>
      <c r="AQ42" s="37"/>
      <c r="AR42" s="36">
        <f aca="true" t="shared" si="88" ref="AR42:BC42">$C$42/12</f>
        <v>5416.666666666667</v>
      </c>
      <c r="AS42" s="36">
        <f t="shared" si="88"/>
        <v>5416.666666666667</v>
      </c>
      <c r="AT42" s="36">
        <f t="shared" si="88"/>
        <v>5416.666666666667</v>
      </c>
      <c r="AU42" s="36">
        <f t="shared" si="88"/>
        <v>5416.666666666667</v>
      </c>
      <c r="AV42" s="36">
        <f t="shared" si="88"/>
        <v>5416.666666666667</v>
      </c>
      <c r="AW42" s="36">
        <f t="shared" si="88"/>
        <v>5416.666666666667</v>
      </c>
      <c r="AX42" s="36">
        <f t="shared" si="88"/>
        <v>5416.666666666667</v>
      </c>
      <c r="AY42" s="36">
        <f t="shared" si="88"/>
        <v>5416.666666666667</v>
      </c>
      <c r="AZ42" s="36">
        <f t="shared" si="88"/>
        <v>5416.666666666667</v>
      </c>
      <c r="BA42" s="36">
        <f t="shared" si="88"/>
        <v>5416.666666666667</v>
      </c>
      <c r="BB42" s="36">
        <f t="shared" si="88"/>
        <v>5416.666666666667</v>
      </c>
      <c r="BC42" s="36">
        <f t="shared" si="88"/>
        <v>5416.666666666667</v>
      </c>
      <c r="BD42" s="36">
        <f t="shared" si="80"/>
        <v>64999.99999999999</v>
      </c>
      <c r="BE42" s="37"/>
      <c r="BF42" s="36"/>
      <c r="BG42" s="37"/>
      <c r="BH42" s="36"/>
      <c r="BI42" s="37"/>
      <c r="BJ42" s="36"/>
      <c r="BK42" s="35"/>
      <c r="BL42" s="38"/>
      <c r="BM42" s="35"/>
      <c r="BN42" s="38"/>
      <c r="BO42" s="38"/>
      <c r="BP42" s="38"/>
      <c r="BQ42" s="38"/>
      <c r="BR42" s="38"/>
      <c r="BS42" s="34"/>
      <c r="BT42" s="38"/>
      <c r="BU42" s="38"/>
      <c r="BV42" s="38"/>
      <c r="BW42" s="38"/>
      <c r="BX42" s="38"/>
      <c r="BY42" s="36">
        <f t="shared" si="81"/>
        <v>162500</v>
      </c>
      <c r="BZ42" s="38"/>
      <c r="CA42" s="38"/>
    </row>
    <row r="43" spans="2:79" s="3" customFormat="1" ht="12.75">
      <c r="B43" s="5" t="s">
        <v>61</v>
      </c>
      <c r="C43" s="34">
        <v>8000</v>
      </c>
      <c r="D43" s="35"/>
      <c r="E43" s="36"/>
      <c r="F43" s="36">
        <v>0</v>
      </c>
      <c r="G43" s="36">
        <v>0</v>
      </c>
      <c r="H43" s="36">
        <f aca="true" t="shared" si="89" ref="H43:M43">$C$43/12</f>
        <v>666.6666666666666</v>
      </c>
      <c r="I43" s="36">
        <f t="shared" si="89"/>
        <v>666.6666666666666</v>
      </c>
      <c r="J43" s="36">
        <f t="shared" si="89"/>
        <v>666.6666666666666</v>
      </c>
      <c r="K43" s="36">
        <f t="shared" si="89"/>
        <v>666.6666666666666</v>
      </c>
      <c r="L43" s="36">
        <f t="shared" si="89"/>
        <v>666.6666666666666</v>
      </c>
      <c r="M43" s="36">
        <f t="shared" si="89"/>
        <v>666.6666666666666</v>
      </c>
      <c r="N43" s="36">
        <f t="shared" si="77"/>
        <v>3999.9999999999995</v>
      </c>
      <c r="O43" s="37"/>
      <c r="P43" s="36">
        <f aca="true" t="shared" si="90" ref="P43:AA43">$C$43/12</f>
        <v>666.6666666666666</v>
      </c>
      <c r="Q43" s="36">
        <f t="shared" si="90"/>
        <v>666.6666666666666</v>
      </c>
      <c r="R43" s="36">
        <f t="shared" si="90"/>
        <v>666.6666666666666</v>
      </c>
      <c r="S43" s="36">
        <f t="shared" si="90"/>
        <v>666.6666666666666</v>
      </c>
      <c r="T43" s="36">
        <f t="shared" si="90"/>
        <v>666.6666666666666</v>
      </c>
      <c r="U43" s="36">
        <f t="shared" si="90"/>
        <v>666.6666666666666</v>
      </c>
      <c r="V43" s="36">
        <f t="shared" si="90"/>
        <v>666.6666666666666</v>
      </c>
      <c r="W43" s="36">
        <f t="shared" si="90"/>
        <v>666.6666666666666</v>
      </c>
      <c r="X43" s="36">
        <f t="shared" si="90"/>
        <v>666.6666666666666</v>
      </c>
      <c r="Y43" s="36">
        <f t="shared" si="90"/>
        <v>666.6666666666666</v>
      </c>
      <c r="Z43" s="36">
        <f t="shared" si="90"/>
        <v>666.6666666666666</v>
      </c>
      <c r="AA43" s="36">
        <f t="shared" si="90"/>
        <v>666.6666666666666</v>
      </c>
      <c r="AB43" s="36">
        <f t="shared" si="78"/>
        <v>8000.000000000001</v>
      </c>
      <c r="AC43" s="35"/>
      <c r="AD43" s="36">
        <f aca="true" t="shared" si="91" ref="AD43:AO43">$C$43/12</f>
        <v>666.6666666666666</v>
      </c>
      <c r="AE43" s="36">
        <f t="shared" si="91"/>
        <v>666.6666666666666</v>
      </c>
      <c r="AF43" s="36">
        <f t="shared" si="91"/>
        <v>666.6666666666666</v>
      </c>
      <c r="AG43" s="36">
        <f t="shared" si="91"/>
        <v>666.6666666666666</v>
      </c>
      <c r="AH43" s="36">
        <f t="shared" si="91"/>
        <v>666.6666666666666</v>
      </c>
      <c r="AI43" s="36">
        <f t="shared" si="91"/>
        <v>666.6666666666666</v>
      </c>
      <c r="AJ43" s="36">
        <f t="shared" si="91"/>
        <v>666.6666666666666</v>
      </c>
      <c r="AK43" s="36">
        <f t="shared" si="91"/>
        <v>666.6666666666666</v>
      </c>
      <c r="AL43" s="36">
        <f t="shared" si="91"/>
        <v>666.6666666666666</v>
      </c>
      <c r="AM43" s="36">
        <f t="shared" si="91"/>
        <v>666.6666666666666</v>
      </c>
      <c r="AN43" s="36">
        <f t="shared" si="91"/>
        <v>666.6666666666666</v>
      </c>
      <c r="AO43" s="36">
        <f t="shared" si="91"/>
        <v>666.6666666666666</v>
      </c>
      <c r="AP43" s="36">
        <f t="shared" si="79"/>
        <v>8000.000000000001</v>
      </c>
      <c r="AQ43" s="37"/>
      <c r="AR43" s="36">
        <f aca="true" t="shared" si="92" ref="AR43:BC43">$C$43/12</f>
        <v>666.6666666666666</v>
      </c>
      <c r="AS43" s="36">
        <f t="shared" si="92"/>
        <v>666.6666666666666</v>
      </c>
      <c r="AT43" s="36">
        <f t="shared" si="92"/>
        <v>666.6666666666666</v>
      </c>
      <c r="AU43" s="36">
        <f t="shared" si="92"/>
        <v>666.6666666666666</v>
      </c>
      <c r="AV43" s="36">
        <f t="shared" si="92"/>
        <v>666.6666666666666</v>
      </c>
      <c r="AW43" s="36">
        <f t="shared" si="92"/>
        <v>666.6666666666666</v>
      </c>
      <c r="AX43" s="36">
        <f t="shared" si="92"/>
        <v>666.6666666666666</v>
      </c>
      <c r="AY43" s="36">
        <f t="shared" si="92"/>
        <v>666.6666666666666</v>
      </c>
      <c r="AZ43" s="36">
        <f t="shared" si="92"/>
        <v>666.6666666666666</v>
      </c>
      <c r="BA43" s="36">
        <f t="shared" si="92"/>
        <v>666.6666666666666</v>
      </c>
      <c r="BB43" s="36">
        <f t="shared" si="92"/>
        <v>666.6666666666666</v>
      </c>
      <c r="BC43" s="36">
        <f t="shared" si="92"/>
        <v>666.6666666666666</v>
      </c>
      <c r="BD43" s="36">
        <f t="shared" si="80"/>
        <v>8000.000000000001</v>
      </c>
      <c r="BE43" s="37"/>
      <c r="BF43" s="36"/>
      <c r="BG43" s="37"/>
      <c r="BH43" s="36"/>
      <c r="BI43" s="37"/>
      <c r="BJ43" s="36"/>
      <c r="BK43" s="35"/>
      <c r="BL43" s="38"/>
      <c r="BM43" s="35"/>
      <c r="BN43" s="38"/>
      <c r="BO43" s="38"/>
      <c r="BP43" s="38"/>
      <c r="BQ43" s="38"/>
      <c r="BR43" s="38"/>
      <c r="BS43" s="34"/>
      <c r="BT43" s="38"/>
      <c r="BU43" s="38"/>
      <c r="BV43" s="38"/>
      <c r="BW43" s="38"/>
      <c r="BX43" s="38"/>
      <c r="BY43" s="36">
        <f t="shared" si="81"/>
        <v>20000</v>
      </c>
      <c r="BZ43" s="38"/>
      <c r="CA43" s="38"/>
    </row>
    <row r="44" spans="2:79" s="3" customFormat="1" ht="12.75">
      <c r="B44" s="5" t="s">
        <v>62</v>
      </c>
      <c r="C44" s="34">
        <v>7000</v>
      </c>
      <c r="D44" s="35"/>
      <c r="E44" s="36"/>
      <c r="F44" s="36">
        <v>0</v>
      </c>
      <c r="G44" s="36">
        <v>0</v>
      </c>
      <c r="H44" s="36">
        <f aca="true" t="shared" si="93" ref="H44:M44">$C$44/12</f>
        <v>583.3333333333334</v>
      </c>
      <c r="I44" s="36">
        <f t="shared" si="93"/>
        <v>583.3333333333334</v>
      </c>
      <c r="J44" s="36">
        <f t="shared" si="93"/>
        <v>583.3333333333334</v>
      </c>
      <c r="K44" s="36">
        <f t="shared" si="93"/>
        <v>583.3333333333334</v>
      </c>
      <c r="L44" s="36">
        <f t="shared" si="93"/>
        <v>583.3333333333334</v>
      </c>
      <c r="M44" s="36">
        <f t="shared" si="93"/>
        <v>583.3333333333334</v>
      </c>
      <c r="N44" s="36">
        <f t="shared" si="77"/>
        <v>3500.0000000000005</v>
      </c>
      <c r="O44" s="37"/>
      <c r="P44" s="36">
        <f>$C$44/12</f>
        <v>583.3333333333334</v>
      </c>
      <c r="Q44" s="36">
        <f aca="true" t="shared" si="94" ref="Q44:AA44">$C$44/12</f>
        <v>583.3333333333334</v>
      </c>
      <c r="R44" s="36">
        <f t="shared" si="94"/>
        <v>583.3333333333334</v>
      </c>
      <c r="S44" s="36">
        <f t="shared" si="94"/>
        <v>583.3333333333334</v>
      </c>
      <c r="T44" s="36">
        <f t="shared" si="94"/>
        <v>583.3333333333334</v>
      </c>
      <c r="U44" s="36">
        <f t="shared" si="94"/>
        <v>583.3333333333334</v>
      </c>
      <c r="V44" s="36">
        <f t="shared" si="94"/>
        <v>583.3333333333334</v>
      </c>
      <c r="W44" s="36">
        <f t="shared" si="94"/>
        <v>583.3333333333334</v>
      </c>
      <c r="X44" s="36">
        <f t="shared" si="94"/>
        <v>583.3333333333334</v>
      </c>
      <c r="Y44" s="36">
        <f t="shared" si="94"/>
        <v>583.3333333333334</v>
      </c>
      <c r="Z44" s="36">
        <f t="shared" si="94"/>
        <v>583.3333333333334</v>
      </c>
      <c r="AA44" s="36">
        <f t="shared" si="94"/>
        <v>583.3333333333334</v>
      </c>
      <c r="AB44" s="36">
        <f t="shared" si="78"/>
        <v>6999.999999999999</v>
      </c>
      <c r="AC44" s="35"/>
      <c r="AD44" s="36">
        <f aca="true" t="shared" si="95" ref="AD44:AO44">$C$44/12</f>
        <v>583.3333333333334</v>
      </c>
      <c r="AE44" s="36">
        <f t="shared" si="95"/>
        <v>583.3333333333334</v>
      </c>
      <c r="AF44" s="36">
        <f t="shared" si="95"/>
        <v>583.3333333333334</v>
      </c>
      <c r="AG44" s="36">
        <f t="shared" si="95"/>
        <v>583.3333333333334</v>
      </c>
      <c r="AH44" s="36">
        <f t="shared" si="95"/>
        <v>583.3333333333334</v>
      </c>
      <c r="AI44" s="36">
        <f t="shared" si="95"/>
        <v>583.3333333333334</v>
      </c>
      <c r="AJ44" s="36">
        <f t="shared" si="95"/>
        <v>583.3333333333334</v>
      </c>
      <c r="AK44" s="36">
        <f t="shared" si="95"/>
        <v>583.3333333333334</v>
      </c>
      <c r="AL44" s="36">
        <f t="shared" si="95"/>
        <v>583.3333333333334</v>
      </c>
      <c r="AM44" s="36">
        <f t="shared" si="95"/>
        <v>583.3333333333334</v>
      </c>
      <c r="AN44" s="36">
        <f t="shared" si="95"/>
        <v>583.3333333333334</v>
      </c>
      <c r="AO44" s="36">
        <f t="shared" si="95"/>
        <v>583.3333333333334</v>
      </c>
      <c r="AP44" s="36">
        <f t="shared" si="79"/>
        <v>6999.999999999999</v>
      </c>
      <c r="AQ44" s="37"/>
      <c r="AR44" s="36">
        <f aca="true" t="shared" si="96" ref="AR44:BC44">$C$44/12</f>
        <v>583.3333333333334</v>
      </c>
      <c r="AS44" s="36">
        <f t="shared" si="96"/>
        <v>583.3333333333334</v>
      </c>
      <c r="AT44" s="36">
        <f t="shared" si="96"/>
        <v>583.3333333333334</v>
      </c>
      <c r="AU44" s="36">
        <f t="shared" si="96"/>
        <v>583.3333333333334</v>
      </c>
      <c r="AV44" s="36">
        <f t="shared" si="96"/>
        <v>583.3333333333334</v>
      </c>
      <c r="AW44" s="36">
        <f t="shared" si="96"/>
        <v>583.3333333333334</v>
      </c>
      <c r="AX44" s="36">
        <f t="shared" si="96"/>
        <v>583.3333333333334</v>
      </c>
      <c r="AY44" s="36">
        <f t="shared" si="96"/>
        <v>583.3333333333334</v>
      </c>
      <c r="AZ44" s="36">
        <f t="shared" si="96"/>
        <v>583.3333333333334</v>
      </c>
      <c r="BA44" s="36">
        <f t="shared" si="96"/>
        <v>583.3333333333334</v>
      </c>
      <c r="BB44" s="36">
        <f t="shared" si="96"/>
        <v>583.3333333333334</v>
      </c>
      <c r="BC44" s="36">
        <f t="shared" si="96"/>
        <v>583.3333333333334</v>
      </c>
      <c r="BD44" s="36">
        <f t="shared" si="80"/>
        <v>6999.999999999999</v>
      </c>
      <c r="BE44" s="37"/>
      <c r="BF44" s="36"/>
      <c r="BG44" s="37"/>
      <c r="BH44" s="36"/>
      <c r="BI44" s="37"/>
      <c r="BJ44" s="36"/>
      <c r="BK44" s="35"/>
      <c r="BL44" s="38"/>
      <c r="BM44" s="35"/>
      <c r="BN44" s="38"/>
      <c r="BO44" s="38"/>
      <c r="BP44" s="38"/>
      <c r="BQ44" s="38"/>
      <c r="BR44" s="38"/>
      <c r="BS44" s="34"/>
      <c r="BT44" s="38"/>
      <c r="BU44" s="38"/>
      <c r="BV44" s="38"/>
      <c r="BW44" s="38"/>
      <c r="BX44" s="38"/>
      <c r="BY44" s="36">
        <f t="shared" si="81"/>
        <v>17500</v>
      </c>
      <c r="BZ44" s="38"/>
      <c r="CA44" s="38"/>
    </row>
    <row r="45" spans="2:79" s="3" customFormat="1" ht="12.75">
      <c r="B45" s="5" t="s">
        <v>63</v>
      </c>
      <c r="C45" s="34">
        <v>16000</v>
      </c>
      <c r="D45" s="35"/>
      <c r="E45" s="36"/>
      <c r="F45" s="36">
        <v>0</v>
      </c>
      <c r="G45" s="36">
        <v>0</v>
      </c>
      <c r="H45" s="36">
        <f aca="true" t="shared" si="97" ref="H45:M45">$C$45/12</f>
        <v>1333.3333333333333</v>
      </c>
      <c r="I45" s="36">
        <f t="shared" si="97"/>
        <v>1333.3333333333333</v>
      </c>
      <c r="J45" s="36">
        <f t="shared" si="97"/>
        <v>1333.3333333333333</v>
      </c>
      <c r="K45" s="36">
        <f t="shared" si="97"/>
        <v>1333.3333333333333</v>
      </c>
      <c r="L45" s="36">
        <f t="shared" si="97"/>
        <v>1333.3333333333333</v>
      </c>
      <c r="M45" s="36">
        <f t="shared" si="97"/>
        <v>1333.3333333333333</v>
      </c>
      <c r="N45" s="36">
        <f>SUM(E45:M45)</f>
        <v>7999.999999999999</v>
      </c>
      <c r="O45" s="37"/>
      <c r="P45" s="36">
        <f>$C$45/12</f>
        <v>1333.3333333333333</v>
      </c>
      <c r="Q45" s="36">
        <f aca="true" t="shared" si="98" ref="Q45:AA45">$C$45/12</f>
        <v>1333.3333333333333</v>
      </c>
      <c r="R45" s="36">
        <f t="shared" si="98"/>
        <v>1333.3333333333333</v>
      </c>
      <c r="S45" s="36">
        <f t="shared" si="98"/>
        <v>1333.3333333333333</v>
      </c>
      <c r="T45" s="36">
        <f t="shared" si="98"/>
        <v>1333.3333333333333</v>
      </c>
      <c r="U45" s="36">
        <f t="shared" si="98"/>
        <v>1333.3333333333333</v>
      </c>
      <c r="V45" s="36">
        <f t="shared" si="98"/>
        <v>1333.3333333333333</v>
      </c>
      <c r="W45" s="36">
        <f t="shared" si="98"/>
        <v>1333.3333333333333</v>
      </c>
      <c r="X45" s="36">
        <f t="shared" si="98"/>
        <v>1333.3333333333333</v>
      </c>
      <c r="Y45" s="36">
        <f t="shared" si="98"/>
        <v>1333.3333333333333</v>
      </c>
      <c r="Z45" s="36">
        <f t="shared" si="98"/>
        <v>1333.3333333333333</v>
      </c>
      <c r="AA45" s="36">
        <f t="shared" si="98"/>
        <v>1333.3333333333333</v>
      </c>
      <c r="AB45" s="36">
        <f>SUM(P45:AA45)</f>
        <v>16000.000000000002</v>
      </c>
      <c r="AC45" s="35"/>
      <c r="AD45" s="36">
        <f aca="true" t="shared" si="99" ref="AD45:AO45">$C$45/12</f>
        <v>1333.3333333333333</v>
      </c>
      <c r="AE45" s="36">
        <f t="shared" si="99"/>
        <v>1333.3333333333333</v>
      </c>
      <c r="AF45" s="36">
        <f t="shared" si="99"/>
        <v>1333.3333333333333</v>
      </c>
      <c r="AG45" s="36">
        <f t="shared" si="99"/>
        <v>1333.3333333333333</v>
      </c>
      <c r="AH45" s="36">
        <f t="shared" si="99"/>
        <v>1333.3333333333333</v>
      </c>
      <c r="AI45" s="36">
        <f t="shared" si="99"/>
        <v>1333.3333333333333</v>
      </c>
      <c r="AJ45" s="36">
        <f t="shared" si="99"/>
        <v>1333.3333333333333</v>
      </c>
      <c r="AK45" s="36">
        <f t="shared" si="99"/>
        <v>1333.3333333333333</v>
      </c>
      <c r="AL45" s="36">
        <f t="shared" si="99"/>
        <v>1333.3333333333333</v>
      </c>
      <c r="AM45" s="36">
        <f t="shared" si="99"/>
        <v>1333.3333333333333</v>
      </c>
      <c r="AN45" s="36">
        <f t="shared" si="99"/>
        <v>1333.3333333333333</v>
      </c>
      <c r="AO45" s="36">
        <f t="shared" si="99"/>
        <v>1333.3333333333333</v>
      </c>
      <c r="AP45" s="36">
        <f t="shared" si="79"/>
        <v>16000.000000000002</v>
      </c>
      <c r="AQ45" s="37"/>
      <c r="AR45" s="36">
        <f aca="true" t="shared" si="100" ref="AR45:BC45">$C$45/12</f>
        <v>1333.3333333333333</v>
      </c>
      <c r="AS45" s="36">
        <f t="shared" si="100"/>
        <v>1333.3333333333333</v>
      </c>
      <c r="AT45" s="36">
        <f t="shared" si="100"/>
        <v>1333.3333333333333</v>
      </c>
      <c r="AU45" s="36">
        <f t="shared" si="100"/>
        <v>1333.3333333333333</v>
      </c>
      <c r="AV45" s="36">
        <f t="shared" si="100"/>
        <v>1333.3333333333333</v>
      </c>
      <c r="AW45" s="36">
        <f t="shared" si="100"/>
        <v>1333.3333333333333</v>
      </c>
      <c r="AX45" s="36">
        <f t="shared" si="100"/>
        <v>1333.3333333333333</v>
      </c>
      <c r="AY45" s="36">
        <f t="shared" si="100"/>
        <v>1333.3333333333333</v>
      </c>
      <c r="AZ45" s="36">
        <f t="shared" si="100"/>
        <v>1333.3333333333333</v>
      </c>
      <c r="BA45" s="36">
        <f t="shared" si="100"/>
        <v>1333.3333333333333</v>
      </c>
      <c r="BB45" s="36">
        <f t="shared" si="100"/>
        <v>1333.3333333333333</v>
      </c>
      <c r="BC45" s="36">
        <f t="shared" si="100"/>
        <v>1333.3333333333333</v>
      </c>
      <c r="BD45" s="36">
        <f t="shared" si="80"/>
        <v>16000.000000000002</v>
      </c>
      <c r="BE45" s="37"/>
      <c r="BF45" s="36"/>
      <c r="BG45" s="37"/>
      <c r="BH45" s="36"/>
      <c r="BI45" s="37"/>
      <c r="BJ45" s="36"/>
      <c r="BK45" s="35"/>
      <c r="BL45" s="38"/>
      <c r="BM45" s="35"/>
      <c r="BN45" s="38"/>
      <c r="BO45" s="38"/>
      <c r="BP45" s="38"/>
      <c r="BQ45" s="38"/>
      <c r="BR45" s="38"/>
      <c r="BS45" s="34"/>
      <c r="BT45" s="38"/>
      <c r="BU45" s="38"/>
      <c r="BV45" s="38"/>
      <c r="BW45" s="38"/>
      <c r="BX45" s="38"/>
      <c r="BY45" s="36">
        <f t="shared" si="81"/>
        <v>40000</v>
      </c>
      <c r="BZ45" s="38"/>
      <c r="CA45" s="38"/>
    </row>
    <row r="46" spans="2:79" s="3" customFormat="1" ht="12.75">
      <c r="B46" s="5" t="s">
        <v>64</v>
      </c>
      <c r="C46" s="34">
        <v>8000</v>
      </c>
      <c r="D46" s="35"/>
      <c r="E46" s="36"/>
      <c r="F46" s="36">
        <v>0</v>
      </c>
      <c r="G46" s="36">
        <v>0</v>
      </c>
      <c r="H46" s="36">
        <f aca="true" t="shared" si="101" ref="H46:M46">$C$46/12</f>
        <v>666.6666666666666</v>
      </c>
      <c r="I46" s="36">
        <f t="shared" si="101"/>
        <v>666.6666666666666</v>
      </c>
      <c r="J46" s="36">
        <f t="shared" si="101"/>
        <v>666.6666666666666</v>
      </c>
      <c r="K46" s="36">
        <f t="shared" si="101"/>
        <v>666.6666666666666</v>
      </c>
      <c r="L46" s="36">
        <f t="shared" si="101"/>
        <v>666.6666666666666</v>
      </c>
      <c r="M46" s="36">
        <f t="shared" si="101"/>
        <v>666.6666666666666</v>
      </c>
      <c r="N46" s="36">
        <f t="shared" si="77"/>
        <v>3999.9999999999995</v>
      </c>
      <c r="O46" s="37"/>
      <c r="P46" s="36">
        <f>$C$46/12</f>
        <v>666.6666666666666</v>
      </c>
      <c r="Q46" s="36">
        <f aca="true" t="shared" si="102" ref="Q46:AA46">$C$46/12</f>
        <v>666.6666666666666</v>
      </c>
      <c r="R46" s="36">
        <f t="shared" si="102"/>
        <v>666.6666666666666</v>
      </c>
      <c r="S46" s="36">
        <f t="shared" si="102"/>
        <v>666.6666666666666</v>
      </c>
      <c r="T46" s="36">
        <f t="shared" si="102"/>
        <v>666.6666666666666</v>
      </c>
      <c r="U46" s="36">
        <f t="shared" si="102"/>
        <v>666.6666666666666</v>
      </c>
      <c r="V46" s="36">
        <f t="shared" si="102"/>
        <v>666.6666666666666</v>
      </c>
      <c r="W46" s="36">
        <f t="shared" si="102"/>
        <v>666.6666666666666</v>
      </c>
      <c r="X46" s="36">
        <f t="shared" si="102"/>
        <v>666.6666666666666</v>
      </c>
      <c r="Y46" s="36">
        <f t="shared" si="102"/>
        <v>666.6666666666666</v>
      </c>
      <c r="Z46" s="36">
        <f t="shared" si="102"/>
        <v>666.6666666666666</v>
      </c>
      <c r="AA46" s="36">
        <f t="shared" si="102"/>
        <v>666.6666666666666</v>
      </c>
      <c r="AB46" s="36">
        <f t="shared" si="78"/>
        <v>8000.000000000001</v>
      </c>
      <c r="AC46" s="35"/>
      <c r="AD46" s="36">
        <f aca="true" t="shared" si="103" ref="AD46:AO46">$C$46/12</f>
        <v>666.6666666666666</v>
      </c>
      <c r="AE46" s="36">
        <f t="shared" si="103"/>
        <v>666.6666666666666</v>
      </c>
      <c r="AF46" s="36">
        <f t="shared" si="103"/>
        <v>666.6666666666666</v>
      </c>
      <c r="AG46" s="36">
        <f t="shared" si="103"/>
        <v>666.6666666666666</v>
      </c>
      <c r="AH46" s="36">
        <f t="shared" si="103"/>
        <v>666.6666666666666</v>
      </c>
      <c r="AI46" s="36">
        <f t="shared" si="103"/>
        <v>666.6666666666666</v>
      </c>
      <c r="AJ46" s="36">
        <f t="shared" si="103"/>
        <v>666.6666666666666</v>
      </c>
      <c r="AK46" s="36">
        <f t="shared" si="103"/>
        <v>666.6666666666666</v>
      </c>
      <c r="AL46" s="36">
        <f t="shared" si="103"/>
        <v>666.6666666666666</v>
      </c>
      <c r="AM46" s="36">
        <f t="shared" si="103"/>
        <v>666.6666666666666</v>
      </c>
      <c r="AN46" s="36">
        <f t="shared" si="103"/>
        <v>666.6666666666666</v>
      </c>
      <c r="AO46" s="36">
        <f t="shared" si="103"/>
        <v>666.6666666666666</v>
      </c>
      <c r="AP46" s="36">
        <f t="shared" si="79"/>
        <v>8000.000000000001</v>
      </c>
      <c r="AQ46" s="37"/>
      <c r="AR46" s="36">
        <f aca="true" t="shared" si="104" ref="AR46:BC46">$C$46/12</f>
        <v>666.6666666666666</v>
      </c>
      <c r="AS46" s="36">
        <f t="shared" si="104"/>
        <v>666.6666666666666</v>
      </c>
      <c r="AT46" s="36">
        <f t="shared" si="104"/>
        <v>666.6666666666666</v>
      </c>
      <c r="AU46" s="36">
        <f t="shared" si="104"/>
        <v>666.6666666666666</v>
      </c>
      <c r="AV46" s="36">
        <f t="shared" si="104"/>
        <v>666.6666666666666</v>
      </c>
      <c r="AW46" s="36">
        <f t="shared" si="104"/>
        <v>666.6666666666666</v>
      </c>
      <c r="AX46" s="36">
        <f t="shared" si="104"/>
        <v>666.6666666666666</v>
      </c>
      <c r="AY46" s="36">
        <f t="shared" si="104"/>
        <v>666.6666666666666</v>
      </c>
      <c r="AZ46" s="36">
        <f t="shared" si="104"/>
        <v>666.6666666666666</v>
      </c>
      <c r="BA46" s="36">
        <f t="shared" si="104"/>
        <v>666.6666666666666</v>
      </c>
      <c r="BB46" s="36">
        <f t="shared" si="104"/>
        <v>666.6666666666666</v>
      </c>
      <c r="BC46" s="36">
        <f t="shared" si="104"/>
        <v>666.6666666666666</v>
      </c>
      <c r="BD46" s="36">
        <f t="shared" si="80"/>
        <v>8000.000000000001</v>
      </c>
      <c r="BE46" s="37"/>
      <c r="BF46" s="36"/>
      <c r="BG46" s="37"/>
      <c r="BH46" s="36"/>
      <c r="BI46" s="37"/>
      <c r="BJ46" s="36"/>
      <c r="BK46" s="35"/>
      <c r="BL46" s="38"/>
      <c r="BM46" s="35"/>
      <c r="BN46" s="38"/>
      <c r="BO46" s="38"/>
      <c r="BP46" s="38"/>
      <c r="BQ46" s="38"/>
      <c r="BR46" s="38"/>
      <c r="BS46" s="34"/>
      <c r="BT46" s="38"/>
      <c r="BU46" s="38"/>
      <c r="BV46" s="38"/>
      <c r="BW46" s="38"/>
      <c r="BX46" s="38"/>
      <c r="BY46" s="36">
        <f t="shared" si="81"/>
        <v>20000</v>
      </c>
      <c r="BZ46" s="38"/>
      <c r="CA46" s="38"/>
    </row>
    <row r="47" spans="2:79" s="3" customFormat="1" ht="12.75">
      <c r="B47" s="5" t="s">
        <v>65</v>
      </c>
      <c r="C47" s="34">
        <v>6000</v>
      </c>
      <c r="D47" s="35"/>
      <c r="E47" s="36"/>
      <c r="F47" s="36">
        <v>0</v>
      </c>
      <c r="G47" s="36">
        <v>0</v>
      </c>
      <c r="H47" s="36">
        <f aca="true" t="shared" si="105" ref="H47:M47">$C$47/12</f>
        <v>500</v>
      </c>
      <c r="I47" s="36">
        <f t="shared" si="105"/>
        <v>500</v>
      </c>
      <c r="J47" s="36">
        <f t="shared" si="105"/>
        <v>500</v>
      </c>
      <c r="K47" s="36">
        <f t="shared" si="105"/>
        <v>500</v>
      </c>
      <c r="L47" s="36">
        <f t="shared" si="105"/>
        <v>500</v>
      </c>
      <c r="M47" s="36">
        <f t="shared" si="105"/>
        <v>500</v>
      </c>
      <c r="N47" s="36">
        <f t="shared" si="77"/>
        <v>3000</v>
      </c>
      <c r="O47" s="37"/>
      <c r="P47" s="36">
        <f>$C$47/12</f>
        <v>500</v>
      </c>
      <c r="Q47" s="36">
        <f aca="true" t="shared" si="106" ref="Q47:AA47">$C$47/12</f>
        <v>500</v>
      </c>
      <c r="R47" s="36">
        <f t="shared" si="106"/>
        <v>500</v>
      </c>
      <c r="S47" s="36">
        <f t="shared" si="106"/>
        <v>500</v>
      </c>
      <c r="T47" s="36">
        <f t="shared" si="106"/>
        <v>500</v>
      </c>
      <c r="U47" s="36">
        <f t="shared" si="106"/>
        <v>500</v>
      </c>
      <c r="V47" s="36">
        <f t="shared" si="106"/>
        <v>500</v>
      </c>
      <c r="W47" s="36">
        <f t="shared" si="106"/>
        <v>500</v>
      </c>
      <c r="X47" s="36">
        <f t="shared" si="106"/>
        <v>500</v>
      </c>
      <c r="Y47" s="36">
        <f t="shared" si="106"/>
        <v>500</v>
      </c>
      <c r="Z47" s="36">
        <f t="shared" si="106"/>
        <v>500</v>
      </c>
      <c r="AA47" s="36">
        <f t="shared" si="106"/>
        <v>500</v>
      </c>
      <c r="AB47" s="36">
        <f t="shared" si="78"/>
        <v>6000</v>
      </c>
      <c r="AC47" s="35"/>
      <c r="AD47" s="36">
        <f aca="true" t="shared" si="107" ref="AD47:AO47">$C$47/12</f>
        <v>500</v>
      </c>
      <c r="AE47" s="36">
        <f t="shared" si="107"/>
        <v>500</v>
      </c>
      <c r="AF47" s="36">
        <f t="shared" si="107"/>
        <v>500</v>
      </c>
      <c r="AG47" s="36">
        <f t="shared" si="107"/>
        <v>500</v>
      </c>
      <c r="AH47" s="36">
        <f t="shared" si="107"/>
        <v>500</v>
      </c>
      <c r="AI47" s="36">
        <f t="shared" si="107"/>
        <v>500</v>
      </c>
      <c r="AJ47" s="36">
        <f t="shared" si="107"/>
        <v>500</v>
      </c>
      <c r="AK47" s="36">
        <f t="shared" si="107"/>
        <v>500</v>
      </c>
      <c r="AL47" s="36">
        <f t="shared" si="107"/>
        <v>500</v>
      </c>
      <c r="AM47" s="36">
        <f t="shared" si="107"/>
        <v>500</v>
      </c>
      <c r="AN47" s="36">
        <f t="shared" si="107"/>
        <v>500</v>
      </c>
      <c r="AO47" s="36">
        <f t="shared" si="107"/>
        <v>500</v>
      </c>
      <c r="AP47" s="36">
        <f t="shared" si="79"/>
        <v>6000</v>
      </c>
      <c r="AQ47" s="37"/>
      <c r="AR47" s="36">
        <f aca="true" t="shared" si="108" ref="AR47:BC47">$C$47/12</f>
        <v>500</v>
      </c>
      <c r="AS47" s="36">
        <f t="shared" si="108"/>
        <v>500</v>
      </c>
      <c r="AT47" s="36">
        <f t="shared" si="108"/>
        <v>500</v>
      </c>
      <c r="AU47" s="36">
        <f t="shared" si="108"/>
        <v>500</v>
      </c>
      <c r="AV47" s="36">
        <f t="shared" si="108"/>
        <v>500</v>
      </c>
      <c r="AW47" s="36">
        <f t="shared" si="108"/>
        <v>500</v>
      </c>
      <c r="AX47" s="36">
        <f t="shared" si="108"/>
        <v>500</v>
      </c>
      <c r="AY47" s="36">
        <f t="shared" si="108"/>
        <v>500</v>
      </c>
      <c r="AZ47" s="36">
        <f t="shared" si="108"/>
        <v>500</v>
      </c>
      <c r="BA47" s="36">
        <f t="shared" si="108"/>
        <v>500</v>
      </c>
      <c r="BB47" s="36">
        <f t="shared" si="108"/>
        <v>500</v>
      </c>
      <c r="BC47" s="36">
        <f t="shared" si="108"/>
        <v>500</v>
      </c>
      <c r="BD47" s="36">
        <f t="shared" si="80"/>
        <v>6000</v>
      </c>
      <c r="BE47" s="37"/>
      <c r="BF47" s="36"/>
      <c r="BG47" s="37"/>
      <c r="BH47" s="36"/>
      <c r="BI47" s="37"/>
      <c r="BJ47" s="36"/>
      <c r="BK47" s="35"/>
      <c r="BL47" s="38"/>
      <c r="BM47" s="35"/>
      <c r="BN47" s="38"/>
      <c r="BO47" s="38"/>
      <c r="BP47" s="38"/>
      <c r="BQ47" s="38"/>
      <c r="BR47" s="38"/>
      <c r="BS47" s="34"/>
      <c r="BT47" s="38"/>
      <c r="BU47" s="38"/>
      <c r="BV47" s="38"/>
      <c r="BW47" s="38"/>
      <c r="BX47" s="38"/>
      <c r="BY47" s="36">
        <f t="shared" si="81"/>
        <v>15000</v>
      </c>
      <c r="BZ47" s="38"/>
      <c r="CA47" s="38"/>
    </row>
    <row r="48" spans="2:79" s="3" customFormat="1" ht="12.75">
      <c r="B48" s="5"/>
      <c r="C48" s="34"/>
      <c r="D48" s="35"/>
      <c r="E48" s="36"/>
      <c r="F48" s="36"/>
      <c r="G48" s="36"/>
      <c r="H48" s="36"/>
      <c r="I48" s="36"/>
      <c r="J48" s="36"/>
      <c r="K48" s="36"/>
      <c r="L48" s="36"/>
      <c r="M48" s="36"/>
      <c r="N48" s="36"/>
      <c r="O48" s="37"/>
      <c r="P48" s="36"/>
      <c r="Q48" s="36"/>
      <c r="R48" s="36"/>
      <c r="S48" s="36"/>
      <c r="T48" s="36"/>
      <c r="U48" s="36"/>
      <c r="V48" s="36"/>
      <c r="W48" s="36"/>
      <c r="X48" s="36"/>
      <c r="Y48" s="36"/>
      <c r="Z48" s="36"/>
      <c r="AA48" s="36"/>
      <c r="AB48" s="36"/>
      <c r="AC48" s="35"/>
      <c r="AD48" s="36"/>
      <c r="AE48" s="36"/>
      <c r="AF48" s="36"/>
      <c r="AG48" s="36"/>
      <c r="AH48" s="36"/>
      <c r="AI48" s="36"/>
      <c r="AJ48" s="36"/>
      <c r="AK48" s="36"/>
      <c r="AL48" s="36"/>
      <c r="AM48" s="36"/>
      <c r="AN48" s="36"/>
      <c r="AO48" s="36"/>
      <c r="AP48" s="36"/>
      <c r="AQ48" s="37"/>
      <c r="AR48" s="36"/>
      <c r="AS48" s="36"/>
      <c r="AT48" s="36"/>
      <c r="AU48" s="36"/>
      <c r="AV48" s="36"/>
      <c r="AW48" s="36"/>
      <c r="AX48" s="36"/>
      <c r="AY48" s="36"/>
      <c r="AZ48" s="36"/>
      <c r="BA48" s="36"/>
      <c r="BB48" s="36"/>
      <c r="BC48" s="36"/>
      <c r="BD48" s="36"/>
      <c r="BE48" s="37"/>
      <c r="BF48" s="36"/>
      <c r="BG48" s="37"/>
      <c r="BH48" s="36"/>
      <c r="BI48" s="37"/>
      <c r="BJ48" s="36"/>
      <c r="BK48" s="35"/>
      <c r="BL48" s="38"/>
      <c r="BM48" s="35"/>
      <c r="BN48" s="38"/>
      <c r="BO48" s="38"/>
      <c r="BP48" s="38"/>
      <c r="BQ48" s="38"/>
      <c r="BR48" s="38"/>
      <c r="BS48" s="34"/>
      <c r="BT48" s="38"/>
      <c r="BU48" s="38"/>
      <c r="BV48" s="38"/>
      <c r="BW48" s="38"/>
      <c r="BX48" s="38"/>
      <c r="BY48" s="36"/>
      <c r="BZ48" s="38"/>
      <c r="CA48" s="38"/>
    </row>
    <row r="49" spans="3:79" s="3" customFormat="1" ht="13.5" thickBot="1">
      <c r="C49" s="41" t="s">
        <v>28</v>
      </c>
      <c r="D49" s="35"/>
      <c r="E49" s="42">
        <f aca="true" t="shared" si="109" ref="E49:M49">SUM(E40:E47)</f>
        <v>0</v>
      </c>
      <c r="F49" s="42">
        <f t="shared" si="109"/>
        <v>0</v>
      </c>
      <c r="G49" s="42">
        <f t="shared" si="109"/>
        <v>0</v>
      </c>
      <c r="H49" s="42">
        <f t="shared" si="109"/>
        <v>24886.666666666668</v>
      </c>
      <c r="I49" s="42">
        <f t="shared" si="109"/>
        <v>24886.666666666668</v>
      </c>
      <c r="J49" s="42">
        <f t="shared" si="109"/>
        <v>24886.666666666668</v>
      </c>
      <c r="K49" s="42">
        <f t="shared" si="109"/>
        <v>24886.666666666668</v>
      </c>
      <c r="L49" s="42">
        <f t="shared" si="109"/>
        <v>24886.666666666668</v>
      </c>
      <c r="M49" s="42">
        <f t="shared" si="109"/>
        <v>24886.666666666668</v>
      </c>
      <c r="N49" s="42">
        <f>SUM(N40:N47)</f>
        <v>149320</v>
      </c>
      <c r="O49" s="37"/>
      <c r="P49" s="42">
        <f aca="true" t="shared" si="110" ref="P49:AB49">SUM(P40:P47)</f>
        <v>23506.666666666668</v>
      </c>
      <c r="Q49" s="42">
        <f t="shared" si="110"/>
        <v>23626.666666666668</v>
      </c>
      <c r="R49" s="42">
        <f t="shared" si="110"/>
        <v>23746.666666666668</v>
      </c>
      <c r="S49" s="42">
        <f t="shared" si="110"/>
        <v>23866.666666666668</v>
      </c>
      <c r="T49" s="42">
        <f t="shared" si="110"/>
        <v>23986.666666666668</v>
      </c>
      <c r="U49" s="42">
        <f t="shared" si="110"/>
        <v>24106.666666666668</v>
      </c>
      <c r="V49" s="42">
        <f t="shared" si="110"/>
        <v>24226.666666666668</v>
      </c>
      <c r="W49" s="42">
        <f t="shared" si="110"/>
        <v>24346.666666666668</v>
      </c>
      <c r="X49" s="42">
        <f t="shared" si="110"/>
        <v>24466.666666666668</v>
      </c>
      <c r="Y49" s="42">
        <f t="shared" si="110"/>
        <v>24586.666666666668</v>
      </c>
      <c r="Z49" s="42">
        <f t="shared" si="110"/>
        <v>24706.666666666668</v>
      </c>
      <c r="AA49" s="42">
        <f t="shared" si="110"/>
        <v>24826.666666666668</v>
      </c>
      <c r="AB49" s="42">
        <f t="shared" si="110"/>
        <v>290000</v>
      </c>
      <c r="AC49" s="35"/>
      <c r="AD49" s="42">
        <f aca="true" t="shared" si="111" ref="AD49:AO49">SUM(AD40:AD47)</f>
        <v>23506.666666666668</v>
      </c>
      <c r="AE49" s="42">
        <f t="shared" si="111"/>
        <v>23626.666666666668</v>
      </c>
      <c r="AF49" s="42">
        <f t="shared" si="111"/>
        <v>23746.666666666668</v>
      </c>
      <c r="AG49" s="42">
        <f t="shared" si="111"/>
        <v>23866.666666666668</v>
      </c>
      <c r="AH49" s="42">
        <f t="shared" si="111"/>
        <v>23986.666666666668</v>
      </c>
      <c r="AI49" s="42">
        <f t="shared" si="111"/>
        <v>24106.666666666668</v>
      </c>
      <c r="AJ49" s="42">
        <f t="shared" si="111"/>
        <v>24226.666666666668</v>
      </c>
      <c r="AK49" s="42">
        <f t="shared" si="111"/>
        <v>24346.666666666668</v>
      </c>
      <c r="AL49" s="42">
        <f t="shared" si="111"/>
        <v>24466.666666666668</v>
      </c>
      <c r="AM49" s="42">
        <f t="shared" si="111"/>
        <v>24586.666666666668</v>
      </c>
      <c r="AN49" s="42">
        <f t="shared" si="111"/>
        <v>24706.666666666668</v>
      </c>
      <c r="AO49" s="42">
        <f t="shared" si="111"/>
        <v>24826.666666666668</v>
      </c>
      <c r="AP49" s="42">
        <f>SUM(AP40:AP47)</f>
        <v>290000</v>
      </c>
      <c r="AQ49" s="37"/>
      <c r="AR49" s="42">
        <f aca="true" t="shared" si="112" ref="AR49:BC49">SUM(AR40:AR47)</f>
        <v>23506.666666666668</v>
      </c>
      <c r="AS49" s="42">
        <f t="shared" si="112"/>
        <v>23626.666666666668</v>
      </c>
      <c r="AT49" s="42">
        <f t="shared" si="112"/>
        <v>23746.666666666668</v>
      </c>
      <c r="AU49" s="42">
        <f t="shared" si="112"/>
        <v>23866.666666666668</v>
      </c>
      <c r="AV49" s="42">
        <f t="shared" si="112"/>
        <v>23986.666666666668</v>
      </c>
      <c r="AW49" s="42">
        <f t="shared" si="112"/>
        <v>24106.666666666668</v>
      </c>
      <c r="AX49" s="42">
        <f t="shared" si="112"/>
        <v>24226.666666666668</v>
      </c>
      <c r="AY49" s="42">
        <f t="shared" si="112"/>
        <v>24346.666666666668</v>
      </c>
      <c r="AZ49" s="42">
        <f t="shared" si="112"/>
        <v>24466.666666666668</v>
      </c>
      <c r="BA49" s="42">
        <f t="shared" si="112"/>
        <v>24586.666666666668</v>
      </c>
      <c r="BB49" s="42">
        <f t="shared" si="112"/>
        <v>24706.666666666668</v>
      </c>
      <c r="BC49" s="42">
        <f t="shared" si="112"/>
        <v>24826.666666666668</v>
      </c>
      <c r="BD49" s="42">
        <f>SUM(BD40:BD47)</f>
        <v>290000</v>
      </c>
      <c r="BE49" s="37"/>
      <c r="BF49" s="42">
        <f>SUM(BF9:BF35)</f>
        <v>85212.37</v>
      </c>
      <c r="BG49" s="37"/>
      <c r="BH49" s="42">
        <f>SUM(BH9:BH35)</f>
        <v>134090.03</v>
      </c>
      <c r="BI49" s="37"/>
      <c r="BJ49" s="42">
        <f>SUM(BJ9:BJ35)</f>
        <v>82967.63</v>
      </c>
      <c r="BK49" s="35"/>
      <c r="BL49" s="42">
        <f>SUM(BL9:BL35)</f>
        <v>239999.95</v>
      </c>
      <c r="BM49" s="35"/>
      <c r="BN49" s="38"/>
      <c r="BO49" s="38"/>
      <c r="BP49" s="38"/>
      <c r="BQ49" s="38"/>
      <c r="BR49" s="38"/>
      <c r="BS49" s="34"/>
      <c r="BT49" s="38"/>
      <c r="BU49" s="38"/>
      <c r="BV49" s="38"/>
      <c r="BW49" s="38"/>
      <c r="BX49" s="38"/>
      <c r="BY49" s="42">
        <f>SUM(BY40:BY47)</f>
        <v>729320</v>
      </c>
      <c r="BZ49" s="38"/>
      <c r="CA49" s="38"/>
    </row>
    <row r="50" spans="2:79" s="3" customFormat="1" ht="13.5" thickTop="1">
      <c r="B50" s="5"/>
      <c r="C50" s="34"/>
      <c r="D50" s="35"/>
      <c r="E50" s="36"/>
      <c r="F50" s="36"/>
      <c r="G50" s="36"/>
      <c r="H50" s="36"/>
      <c r="I50" s="36"/>
      <c r="J50" s="36"/>
      <c r="K50" s="36"/>
      <c r="L50" s="36"/>
      <c r="M50" s="36"/>
      <c r="N50" s="36"/>
      <c r="O50" s="37"/>
      <c r="P50" s="36"/>
      <c r="Q50" s="36"/>
      <c r="R50" s="36"/>
      <c r="S50" s="36"/>
      <c r="T50" s="36"/>
      <c r="U50" s="36"/>
      <c r="V50" s="36"/>
      <c r="W50" s="36"/>
      <c r="X50" s="36"/>
      <c r="Y50" s="36"/>
      <c r="Z50" s="36"/>
      <c r="AA50" s="36"/>
      <c r="AB50" s="36"/>
      <c r="AC50" s="35"/>
      <c r="AD50" s="36"/>
      <c r="AE50" s="36"/>
      <c r="AF50" s="36"/>
      <c r="AG50" s="36"/>
      <c r="AH50" s="36"/>
      <c r="AI50" s="36"/>
      <c r="AJ50" s="36"/>
      <c r="AK50" s="36"/>
      <c r="AL50" s="36"/>
      <c r="AM50" s="36"/>
      <c r="AN50" s="36"/>
      <c r="AO50" s="36"/>
      <c r="AP50" s="36"/>
      <c r="AQ50" s="37"/>
      <c r="AR50" s="36"/>
      <c r="AS50" s="36"/>
      <c r="AT50" s="36"/>
      <c r="AU50" s="36"/>
      <c r="AV50" s="36"/>
      <c r="AW50" s="36"/>
      <c r="AX50" s="36"/>
      <c r="AY50" s="36"/>
      <c r="AZ50" s="36"/>
      <c r="BA50" s="36"/>
      <c r="BB50" s="36"/>
      <c r="BC50" s="36"/>
      <c r="BD50" s="36"/>
      <c r="BE50" s="37"/>
      <c r="BF50" s="36"/>
      <c r="BG50" s="37"/>
      <c r="BH50" s="36"/>
      <c r="BI50" s="37"/>
      <c r="BJ50" s="36"/>
      <c r="BK50" s="35"/>
      <c r="BL50" s="38"/>
      <c r="BM50" s="35"/>
      <c r="BN50" s="38"/>
      <c r="BO50" s="38"/>
      <c r="BP50" s="38"/>
      <c r="BQ50" s="38"/>
      <c r="BR50" s="38"/>
      <c r="BS50" s="34"/>
      <c r="BT50" s="38"/>
      <c r="BU50" s="38"/>
      <c r="BV50" s="38"/>
      <c r="BW50" s="38"/>
      <c r="BX50" s="38"/>
      <c r="BY50" s="36"/>
      <c r="BZ50" s="38"/>
      <c r="CA50" s="38"/>
    </row>
    <row r="51" spans="2:79" s="3" customFormat="1" ht="13.5" thickBot="1">
      <c r="B51" s="22" t="s">
        <v>47</v>
      </c>
      <c r="C51" s="34"/>
      <c r="D51" s="35"/>
      <c r="E51" s="43">
        <f aca="true" t="shared" si="113" ref="E51:L51">E49-E35</f>
        <v>0</v>
      </c>
      <c r="F51" s="44">
        <f t="shared" si="113"/>
        <v>-166.66666666666666</v>
      </c>
      <c r="G51" s="44">
        <f t="shared" si="113"/>
        <v>-3760.1966666666667</v>
      </c>
      <c r="H51" s="47">
        <f t="shared" si="113"/>
        <v>4352.136666666669</v>
      </c>
      <c r="I51" s="47">
        <f t="shared" si="113"/>
        <v>4352.136666666669</v>
      </c>
      <c r="J51" s="47">
        <f t="shared" si="113"/>
        <v>4352.136666666669</v>
      </c>
      <c r="K51" s="47">
        <f t="shared" si="113"/>
        <v>4352.136666666669</v>
      </c>
      <c r="L51" s="47">
        <f t="shared" si="113"/>
        <v>4352.136666666669</v>
      </c>
      <c r="M51" s="47">
        <f>M49-M35</f>
        <v>4352.136666666669</v>
      </c>
      <c r="N51" s="47">
        <f>N49-N35</f>
        <v>22185.956666666665</v>
      </c>
      <c r="O51" s="37"/>
      <c r="P51" s="47">
        <f aca="true" t="shared" si="114" ref="P51:AA51">P49-P35</f>
        <v>2138.8066666666673</v>
      </c>
      <c r="Q51" s="47">
        <f t="shared" si="114"/>
        <v>2258.8066666666673</v>
      </c>
      <c r="R51" s="47">
        <f t="shared" si="114"/>
        <v>2378.8066666666673</v>
      </c>
      <c r="S51" s="47">
        <f t="shared" si="114"/>
        <v>2498.8066666666673</v>
      </c>
      <c r="T51" s="47">
        <f t="shared" si="114"/>
        <v>2618.8066666666673</v>
      </c>
      <c r="U51" s="47">
        <f t="shared" si="114"/>
        <v>2738.8066666666673</v>
      </c>
      <c r="V51" s="47">
        <f t="shared" si="114"/>
        <v>1192.136666666669</v>
      </c>
      <c r="W51" s="47">
        <f t="shared" si="114"/>
        <v>1312.136666666669</v>
      </c>
      <c r="X51" s="47">
        <f t="shared" si="114"/>
        <v>1432.136666666669</v>
      </c>
      <c r="Y51" s="47">
        <f t="shared" si="114"/>
        <v>1552.136666666669</v>
      </c>
      <c r="Z51" s="47">
        <f t="shared" si="114"/>
        <v>1672.136666666669</v>
      </c>
      <c r="AA51" s="47">
        <f t="shared" si="114"/>
        <v>1792.136666666669</v>
      </c>
      <c r="AB51" s="47">
        <f>AB49-AB35</f>
        <v>23585.660000000033</v>
      </c>
      <c r="AC51" s="52"/>
      <c r="AD51" s="47">
        <f aca="true" t="shared" si="115" ref="AD51:AP51">AD49-AD35</f>
        <v>1305.4666666666708</v>
      </c>
      <c r="AE51" s="47">
        <f t="shared" si="115"/>
        <v>1425.4666666666708</v>
      </c>
      <c r="AF51" s="47">
        <f t="shared" si="115"/>
        <v>1545.4666666666708</v>
      </c>
      <c r="AG51" s="47">
        <f t="shared" si="115"/>
        <v>1665.4666666666708</v>
      </c>
      <c r="AH51" s="47">
        <f t="shared" si="115"/>
        <v>1785.4666666666708</v>
      </c>
      <c r="AI51" s="47">
        <f t="shared" si="115"/>
        <v>1905.4666666666708</v>
      </c>
      <c r="AJ51" s="47">
        <f t="shared" si="115"/>
        <v>2025.4666666666708</v>
      </c>
      <c r="AK51" s="47">
        <f t="shared" si="115"/>
        <v>2145.466666666671</v>
      </c>
      <c r="AL51" s="47">
        <f t="shared" si="115"/>
        <v>2265.466666666671</v>
      </c>
      <c r="AM51" s="47">
        <f t="shared" si="115"/>
        <v>2385.466666666671</v>
      </c>
      <c r="AN51" s="47">
        <f t="shared" si="115"/>
        <v>2505.466666666671</v>
      </c>
      <c r="AO51" s="47">
        <f t="shared" si="115"/>
        <v>2625.466666666671</v>
      </c>
      <c r="AP51" s="47">
        <f t="shared" si="115"/>
        <v>23585.599999999977</v>
      </c>
      <c r="AQ51" s="53"/>
      <c r="AR51" s="47">
        <f aca="true" t="shared" si="116" ref="AR51:BC51">AR49-AR35</f>
        <v>1305.4666666666708</v>
      </c>
      <c r="AS51" s="47">
        <f t="shared" si="116"/>
        <v>1425.4666666666708</v>
      </c>
      <c r="AT51" s="47">
        <f t="shared" si="116"/>
        <v>1545.4666666666708</v>
      </c>
      <c r="AU51" s="47">
        <f t="shared" si="116"/>
        <v>554.3566666666702</v>
      </c>
      <c r="AV51" s="47">
        <f t="shared" si="116"/>
        <v>674.3566666666702</v>
      </c>
      <c r="AW51" s="47">
        <f t="shared" si="116"/>
        <v>794.3566666666702</v>
      </c>
      <c r="AX51" s="47">
        <f t="shared" si="116"/>
        <v>914.3566666666702</v>
      </c>
      <c r="AY51" s="47">
        <f t="shared" si="116"/>
        <v>1034.3566666666702</v>
      </c>
      <c r="AZ51" s="47">
        <f t="shared" si="116"/>
        <v>1154.3566666666702</v>
      </c>
      <c r="BA51" s="47">
        <f t="shared" si="116"/>
        <v>1274.3566666666702</v>
      </c>
      <c r="BB51" s="47">
        <f t="shared" si="116"/>
        <v>1394.3566666666702</v>
      </c>
      <c r="BC51" s="47">
        <f t="shared" si="116"/>
        <v>1514.3566666666702</v>
      </c>
      <c r="BD51" s="47">
        <f>BD49-BD35</f>
        <v>13585.609999999986</v>
      </c>
      <c r="BE51" s="37"/>
      <c r="BF51" s="36"/>
      <c r="BG51" s="37"/>
      <c r="BH51" s="36"/>
      <c r="BI51" s="37"/>
      <c r="BJ51" s="36"/>
      <c r="BK51" s="35"/>
      <c r="BL51" s="38"/>
      <c r="BM51" s="35"/>
      <c r="BN51" s="38"/>
      <c r="BO51" s="38"/>
      <c r="BP51" s="38"/>
      <c r="BQ51" s="38"/>
      <c r="BR51" s="38"/>
      <c r="BS51" s="34"/>
      <c r="BT51" s="38"/>
      <c r="BU51" s="38"/>
      <c r="BV51" s="38"/>
      <c r="BW51" s="38"/>
      <c r="BX51" s="38"/>
      <c r="BY51" s="44">
        <f>BY49-BY35</f>
        <v>69357.21666666656</v>
      </c>
      <c r="BZ51" s="38"/>
      <c r="CA51" s="38"/>
    </row>
    <row r="52" spans="2:79" s="3" customFormat="1" ht="13.5" thickTop="1">
      <c r="B52" s="59"/>
      <c r="C52" s="34"/>
      <c r="D52" s="38"/>
      <c r="E52" s="36"/>
      <c r="F52" s="68"/>
      <c r="G52" s="68"/>
      <c r="H52" s="69"/>
      <c r="I52" s="69"/>
      <c r="J52" s="69"/>
      <c r="K52" s="69"/>
      <c r="L52" s="69"/>
      <c r="M52" s="69"/>
      <c r="N52" s="15">
        <v>2020</v>
      </c>
      <c r="O52" s="36"/>
      <c r="P52" s="69"/>
      <c r="Q52" s="69"/>
      <c r="R52" s="69"/>
      <c r="S52" s="69"/>
      <c r="T52" s="69"/>
      <c r="U52" s="69"/>
      <c r="V52" s="69"/>
      <c r="W52" s="69"/>
      <c r="X52" s="69"/>
      <c r="Y52" s="69"/>
      <c r="Z52" s="69"/>
      <c r="AA52" s="69"/>
      <c r="AB52" s="15">
        <v>2021</v>
      </c>
      <c r="AC52" s="70"/>
      <c r="AD52" s="69"/>
      <c r="AE52" s="69"/>
      <c r="AF52" s="69"/>
      <c r="AG52" s="69"/>
      <c r="AH52" s="69"/>
      <c r="AI52" s="69"/>
      <c r="AJ52" s="69"/>
      <c r="AK52" s="69"/>
      <c r="AL52" s="69"/>
      <c r="AM52" s="69"/>
      <c r="AN52" s="69"/>
      <c r="AO52" s="69"/>
      <c r="AP52" s="15">
        <v>2022</v>
      </c>
      <c r="AQ52" s="69"/>
      <c r="AR52" s="69"/>
      <c r="AS52" s="69"/>
      <c r="AT52" s="69"/>
      <c r="AU52" s="69"/>
      <c r="AV52" s="69"/>
      <c r="AW52" s="69"/>
      <c r="AX52" s="69"/>
      <c r="AY52" s="69"/>
      <c r="AZ52" s="69"/>
      <c r="BA52" s="69"/>
      <c r="BB52" s="69"/>
      <c r="BC52" s="69"/>
      <c r="BD52" s="15">
        <v>2023</v>
      </c>
      <c r="BE52" s="36"/>
      <c r="BF52" s="36"/>
      <c r="BG52" s="36"/>
      <c r="BH52" s="36"/>
      <c r="BI52" s="36"/>
      <c r="BJ52" s="36"/>
      <c r="BK52" s="38"/>
      <c r="BL52" s="38"/>
      <c r="BM52" s="38"/>
      <c r="BN52" s="38"/>
      <c r="BO52" s="38"/>
      <c r="BP52" s="38"/>
      <c r="BQ52" s="38"/>
      <c r="BR52" s="38"/>
      <c r="BS52" s="34"/>
      <c r="BT52" s="38"/>
      <c r="BU52" s="38"/>
      <c r="BV52" s="38"/>
      <c r="BW52" s="38"/>
      <c r="BX52" s="38"/>
      <c r="BY52" s="68"/>
      <c r="BZ52" s="38"/>
      <c r="CA52" s="38"/>
    </row>
    <row r="53" spans="2:79" s="3" customFormat="1" ht="12.75">
      <c r="B53" s="59"/>
      <c r="C53" s="34"/>
      <c r="D53" s="38"/>
      <c r="E53" s="36"/>
      <c r="F53" s="68"/>
      <c r="G53" s="68"/>
      <c r="H53" s="69"/>
      <c r="I53" s="69"/>
      <c r="J53" s="69"/>
      <c r="K53" s="69"/>
      <c r="L53" s="69"/>
      <c r="M53" s="69"/>
      <c r="N53" s="16" t="s">
        <v>17</v>
      </c>
      <c r="O53" s="36"/>
      <c r="P53" s="69"/>
      <c r="Q53" s="69"/>
      <c r="R53" s="69"/>
      <c r="S53" s="69"/>
      <c r="T53" s="69"/>
      <c r="U53" s="69"/>
      <c r="V53" s="69"/>
      <c r="W53" s="69"/>
      <c r="X53" s="69"/>
      <c r="Y53" s="69"/>
      <c r="Z53" s="69"/>
      <c r="AA53" s="69"/>
      <c r="AB53" s="16" t="s">
        <v>17</v>
      </c>
      <c r="AC53" s="70"/>
      <c r="AD53" s="69"/>
      <c r="AE53" s="69"/>
      <c r="AF53" s="69"/>
      <c r="AG53" s="69"/>
      <c r="AH53" s="69"/>
      <c r="AI53" s="69"/>
      <c r="AJ53" s="69"/>
      <c r="AK53" s="69"/>
      <c r="AL53" s="69"/>
      <c r="AM53" s="69"/>
      <c r="AN53" s="69"/>
      <c r="AO53" s="69"/>
      <c r="AP53" s="16" t="s">
        <v>17</v>
      </c>
      <c r="AQ53" s="69"/>
      <c r="AR53" s="69"/>
      <c r="AS53" s="69"/>
      <c r="AT53" s="69"/>
      <c r="AU53" s="69"/>
      <c r="AV53" s="69"/>
      <c r="AW53" s="69"/>
      <c r="AX53" s="69"/>
      <c r="AY53" s="69"/>
      <c r="AZ53" s="69"/>
      <c r="BA53" s="69"/>
      <c r="BB53" s="69"/>
      <c r="BC53" s="69"/>
      <c r="BD53" s="16" t="s">
        <v>17</v>
      </c>
      <c r="BE53" s="36"/>
      <c r="BF53" s="36"/>
      <c r="BG53" s="36"/>
      <c r="BH53" s="36"/>
      <c r="BI53" s="36"/>
      <c r="BJ53" s="36"/>
      <c r="BK53" s="38"/>
      <c r="BL53" s="38"/>
      <c r="BM53" s="38"/>
      <c r="BN53" s="38"/>
      <c r="BO53" s="38"/>
      <c r="BP53" s="38"/>
      <c r="BQ53" s="38"/>
      <c r="BR53" s="38"/>
      <c r="BS53" s="34"/>
      <c r="BT53" s="38"/>
      <c r="BU53" s="38"/>
      <c r="BV53" s="38"/>
      <c r="BW53" s="38"/>
      <c r="BX53" s="38"/>
      <c r="BY53" s="68"/>
      <c r="BZ53" s="38"/>
      <c r="CA53" s="38"/>
    </row>
    <row r="54" spans="2:79" s="3" customFormat="1" ht="12.75">
      <c r="B54" s="59"/>
      <c r="C54" s="34"/>
      <c r="D54" s="38"/>
      <c r="E54" s="36"/>
      <c r="F54" s="68"/>
      <c r="G54" s="68"/>
      <c r="H54" s="69"/>
      <c r="I54" s="69"/>
      <c r="J54" s="69"/>
      <c r="K54" s="69"/>
      <c r="L54" s="69"/>
      <c r="M54" s="69"/>
      <c r="N54" s="69"/>
      <c r="O54" s="36"/>
      <c r="P54" s="69"/>
      <c r="Q54" s="69"/>
      <c r="R54" s="69"/>
      <c r="S54" s="69"/>
      <c r="T54" s="69"/>
      <c r="U54" s="69"/>
      <c r="V54" s="69"/>
      <c r="W54" s="69"/>
      <c r="X54" s="69"/>
      <c r="Y54" s="69"/>
      <c r="Z54" s="69"/>
      <c r="AA54" s="69"/>
      <c r="AB54" s="69"/>
      <c r="AC54" s="70"/>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36"/>
      <c r="BF54" s="36"/>
      <c r="BG54" s="36"/>
      <c r="BH54" s="36"/>
      <c r="BI54" s="36"/>
      <c r="BJ54" s="36"/>
      <c r="BK54" s="38"/>
      <c r="BL54" s="38"/>
      <c r="BM54" s="38"/>
      <c r="BN54" s="38"/>
      <c r="BO54" s="38"/>
      <c r="BP54" s="38"/>
      <c r="BQ54" s="38"/>
      <c r="BR54" s="38"/>
      <c r="BS54" s="34"/>
      <c r="BT54" s="38"/>
      <c r="BU54" s="38"/>
      <c r="BV54" s="38"/>
      <c r="BW54" s="38"/>
      <c r="BX54" s="38"/>
      <c r="BY54" s="68"/>
      <c r="BZ54" s="38"/>
      <c r="CA54" s="38"/>
    </row>
    <row r="55" spans="2:79" s="3" customFormat="1" ht="12.75">
      <c r="B55" s="5"/>
      <c r="C55" s="34"/>
      <c r="D55" s="38"/>
      <c r="E55" s="38"/>
      <c r="F55" s="38"/>
      <c r="G55" s="38"/>
      <c r="H55" s="38"/>
      <c r="I55" s="38"/>
      <c r="J55" s="38"/>
      <c r="K55" s="38"/>
      <c r="L55" s="38"/>
      <c r="M55" s="38"/>
      <c r="N55" s="34"/>
      <c r="O55" s="38"/>
      <c r="P55" s="38"/>
      <c r="Q55" s="38"/>
      <c r="R55" s="38"/>
      <c r="S55" s="38"/>
      <c r="T55" s="38"/>
      <c r="U55" s="38"/>
      <c r="V55" s="38"/>
      <c r="W55" s="38"/>
      <c r="X55" s="38"/>
      <c r="Y55" s="38"/>
      <c r="Z55" s="38"/>
      <c r="AA55" s="38"/>
      <c r="AB55" s="45"/>
      <c r="AC55" s="38"/>
      <c r="AD55" s="38"/>
      <c r="AE55" s="38"/>
      <c r="AF55" s="38"/>
      <c r="AG55" s="38"/>
      <c r="AH55" s="38"/>
      <c r="AI55" s="38"/>
      <c r="AJ55" s="38"/>
      <c r="AK55" s="38"/>
      <c r="AL55" s="38"/>
      <c r="AM55" s="38"/>
      <c r="AN55" s="38"/>
      <c r="AO55" s="38"/>
      <c r="AP55" s="38"/>
      <c r="AQ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4"/>
      <c r="BT55" s="38"/>
      <c r="BU55" s="38"/>
      <c r="BV55" s="38"/>
      <c r="BW55" s="38"/>
      <c r="BX55" s="38"/>
      <c r="BY55" s="36"/>
      <c r="BZ55" s="38"/>
      <c r="CA55" s="38"/>
    </row>
    <row r="56" spans="2:43" ht="12.75">
      <c r="B56" s="66" t="s">
        <v>111</v>
      </c>
      <c r="C56" s="57"/>
      <c r="D56" s="1"/>
      <c r="O56" s="1"/>
      <c r="AC56" s="1"/>
      <c r="AQ56" s="1"/>
    </row>
    <row r="57" spans="2:43" ht="13.5" thickBot="1">
      <c r="B57" s="4" t="s">
        <v>108</v>
      </c>
      <c r="C57" s="56">
        <f>N51</f>
        <v>22185.956666666665</v>
      </c>
      <c r="D57" s="1"/>
      <c r="O57" s="1"/>
      <c r="AC57" s="1"/>
      <c r="AQ57" s="1"/>
    </row>
    <row r="58" spans="2:43" ht="13.5" thickTop="1">
      <c r="B58" s="4"/>
      <c r="C58" s="34"/>
      <c r="D58" s="1"/>
      <c r="O58" s="1"/>
      <c r="AC58" s="1"/>
      <c r="AQ58" s="1"/>
    </row>
    <row r="59" spans="2:43" ht="13.5" thickBot="1">
      <c r="B59" s="4" t="s">
        <v>74</v>
      </c>
      <c r="C59" s="63">
        <f>(-(BF49))</f>
        <v>-85212.37</v>
      </c>
      <c r="D59" s="1"/>
      <c r="O59" s="1"/>
      <c r="AC59" s="1"/>
      <c r="AQ59" s="1"/>
    </row>
    <row r="60" spans="2:43" ht="13.5" thickTop="1">
      <c r="B60" s="4"/>
      <c r="C60" s="34"/>
      <c r="D60" s="1"/>
      <c r="O60" s="1"/>
      <c r="AC60" s="1"/>
      <c r="AQ60" s="1"/>
    </row>
    <row r="61" spans="2:43" ht="12.75">
      <c r="B61" s="4" t="s">
        <v>78</v>
      </c>
      <c r="C61" s="34"/>
      <c r="D61" s="1"/>
      <c r="O61" s="1"/>
      <c r="AC61" s="1"/>
      <c r="AQ61" s="1"/>
    </row>
    <row r="62" spans="2:79" s="3" customFormat="1" ht="13.5" thickBot="1">
      <c r="B62" s="4" t="s">
        <v>73</v>
      </c>
      <c r="C62" s="62">
        <f>C57+C59</f>
        <v>-63026.41333333333</v>
      </c>
      <c r="D62" s="38"/>
      <c r="E62" s="38"/>
      <c r="F62" s="38"/>
      <c r="G62" s="38"/>
      <c r="H62" s="38"/>
      <c r="I62" s="38"/>
      <c r="J62" s="38"/>
      <c r="K62" s="38"/>
      <c r="L62" s="38"/>
      <c r="M62" s="38"/>
      <c r="N62" s="34"/>
      <c r="O62" s="38"/>
      <c r="Q62" s="38"/>
      <c r="R62" s="38"/>
      <c r="S62" s="38"/>
      <c r="T62" s="38"/>
      <c r="U62" s="38"/>
      <c r="V62" s="38"/>
      <c r="W62" s="38"/>
      <c r="X62" s="38"/>
      <c r="Y62" s="38"/>
      <c r="Z62" s="38"/>
      <c r="AA62" s="38"/>
      <c r="AB62" s="45"/>
      <c r="AC62" s="38"/>
      <c r="AD62" s="38"/>
      <c r="AE62" s="38"/>
      <c r="AF62" s="38"/>
      <c r="AG62" s="38"/>
      <c r="AH62" s="38"/>
      <c r="AI62" s="38"/>
      <c r="AJ62" s="38"/>
      <c r="AK62" s="38"/>
      <c r="AL62" s="38"/>
      <c r="AM62" s="38"/>
      <c r="AN62" s="38"/>
      <c r="AO62" s="38"/>
      <c r="AP62" s="38"/>
      <c r="AQ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4"/>
      <c r="BT62" s="38"/>
      <c r="BU62" s="38"/>
      <c r="BV62" s="38"/>
      <c r="BW62" s="38"/>
      <c r="BX62" s="38"/>
      <c r="BY62" s="36"/>
      <c r="BZ62" s="38"/>
      <c r="CA62" s="38"/>
    </row>
    <row r="63" spans="2:79" s="3" customFormat="1" ht="13.5" thickTop="1">
      <c r="B63" s="4"/>
      <c r="C63" s="65"/>
      <c r="D63" s="38"/>
      <c r="E63" s="38"/>
      <c r="F63" s="38"/>
      <c r="G63" s="38"/>
      <c r="H63" s="38"/>
      <c r="I63" s="38"/>
      <c r="J63" s="38"/>
      <c r="K63" s="38"/>
      <c r="L63" s="38"/>
      <c r="M63" s="38"/>
      <c r="N63" s="34"/>
      <c r="O63" s="38"/>
      <c r="Q63" s="38"/>
      <c r="R63" s="38"/>
      <c r="S63" s="38"/>
      <c r="T63" s="38"/>
      <c r="U63" s="38"/>
      <c r="V63" s="38"/>
      <c r="W63" s="38"/>
      <c r="X63" s="38"/>
      <c r="Y63" s="38"/>
      <c r="Z63" s="38"/>
      <c r="AA63" s="38"/>
      <c r="AB63" s="45"/>
      <c r="AC63" s="38"/>
      <c r="AD63" s="38"/>
      <c r="AE63" s="38"/>
      <c r="AF63" s="38"/>
      <c r="AG63" s="38"/>
      <c r="AH63" s="38"/>
      <c r="AI63" s="38"/>
      <c r="AJ63" s="38"/>
      <c r="AK63" s="38"/>
      <c r="AL63" s="38"/>
      <c r="AM63" s="38"/>
      <c r="AN63" s="38"/>
      <c r="AO63" s="38"/>
      <c r="AP63" s="38"/>
      <c r="AQ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4"/>
      <c r="BT63" s="38"/>
      <c r="BU63" s="38"/>
      <c r="BV63" s="38"/>
      <c r="BW63" s="38"/>
      <c r="BX63" s="38"/>
      <c r="BY63" s="36"/>
      <c r="BZ63" s="38"/>
      <c r="CA63" s="38"/>
    </row>
    <row r="64" spans="2:79" s="3" customFormat="1" ht="12.75">
      <c r="B64" s="67" t="s">
        <v>112</v>
      </c>
      <c r="C64" s="58"/>
      <c r="D64" s="38"/>
      <c r="E64" s="38"/>
      <c r="F64" s="38"/>
      <c r="G64" s="38"/>
      <c r="H64" s="38"/>
      <c r="I64" s="38"/>
      <c r="J64" s="38"/>
      <c r="K64" s="38"/>
      <c r="L64" s="38"/>
      <c r="M64" s="38"/>
      <c r="N64" s="34"/>
      <c r="O64" s="38"/>
      <c r="P64" s="38"/>
      <c r="Q64" s="38"/>
      <c r="R64" s="38"/>
      <c r="S64" s="38"/>
      <c r="T64" s="38"/>
      <c r="U64" s="38"/>
      <c r="V64" s="38"/>
      <c r="W64" s="38"/>
      <c r="X64" s="38"/>
      <c r="Y64" s="38"/>
      <c r="Z64" s="38"/>
      <c r="AA64" s="38"/>
      <c r="AB64" s="45"/>
      <c r="AC64" s="38"/>
      <c r="AD64" s="38"/>
      <c r="AE64" s="38"/>
      <c r="AF64" s="38"/>
      <c r="AG64" s="38"/>
      <c r="AH64" s="38"/>
      <c r="AI64" s="38"/>
      <c r="AJ64" s="38"/>
      <c r="AK64" s="38"/>
      <c r="AL64" s="38"/>
      <c r="AM64" s="38"/>
      <c r="AN64" s="38"/>
      <c r="AO64" s="38"/>
      <c r="AP64" s="38"/>
      <c r="AQ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4"/>
      <c r="BT64" s="38"/>
      <c r="BU64" s="38"/>
      <c r="BV64" s="38"/>
      <c r="BW64" s="38"/>
      <c r="BX64" s="38"/>
      <c r="BY64" s="36"/>
      <c r="BZ64" s="38"/>
      <c r="CA64" s="38"/>
    </row>
    <row r="65" spans="2:79" s="3" customFormat="1" ht="12.75">
      <c r="B65" s="4" t="s">
        <v>107</v>
      </c>
      <c r="C65" s="34">
        <f>AB51</f>
        <v>23585.660000000033</v>
      </c>
      <c r="D65" s="38"/>
      <c r="E65" s="38"/>
      <c r="F65" s="38"/>
      <c r="G65" s="38"/>
      <c r="H65" s="38"/>
      <c r="I65" s="38"/>
      <c r="J65" s="38"/>
      <c r="K65" s="38"/>
      <c r="L65" s="38"/>
      <c r="M65" s="38"/>
      <c r="N65" s="34"/>
      <c r="O65" s="38"/>
      <c r="P65" s="38"/>
      <c r="Q65" s="38"/>
      <c r="R65" s="38"/>
      <c r="S65" s="38"/>
      <c r="T65" s="38"/>
      <c r="U65" s="38"/>
      <c r="V65" s="38"/>
      <c r="W65" s="38"/>
      <c r="X65" s="38"/>
      <c r="Y65" s="38"/>
      <c r="Z65" s="38"/>
      <c r="AA65" s="38"/>
      <c r="AB65" s="45"/>
      <c r="AC65" s="38"/>
      <c r="AD65" s="38"/>
      <c r="AE65" s="38"/>
      <c r="AF65" s="38"/>
      <c r="AG65" s="38"/>
      <c r="AH65" s="38"/>
      <c r="AI65" s="38"/>
      <c r="AJ65" s="38"/>
      <c r="AK65" s="38"/>
      <c r="AL65" s="38"/>
      <c r="AM65" s="38"/>
      <c r="AN65" s="38"/>
      <c r="AO65" s="38"/>
      <c r="AP65" s="38"/>
      <c r="AQ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4"/>
      <c r="BT65" s="38"/>
      <c r="BU65" s="38"/>
      <c r="BV65" s="38"/>
      <c r="BW65" s="38"/>
      <c r="BX65" s="38"/>
      <c r="BY65" s="36"/>
      <c r="BZ65" s="38"/>
      <c r="CA65" s="38"/>
    </row>
    <row r="66" spans="2:79" s="3" customFormat="1" ht="13.5" thickBot="1">
      <c r="B66" s="4" t="s">
        <v>75</v>
      </c>
      <c r="C66" s="56">
        <f>N51+AB51</f>
        <v>45771.6166666667</v>
      </c>
      <c r="D66" s="38"/>
      <c r="E66" s="38"/>
      <c r="F66" s="38"/>
      <c r="G66" s="38"/>
      <c r="H66" s="38"/>
      <c r="I66" s="38"/>
      <c r="J66" s="38"/>
      <c r="K66" s="38"/>
      <c r="L66" s="38"/>
      <c r="M66" s="38"/>
      <c r="N66" s="34"/>
      <c r="O66" s="38"/>
      <c r="P66" s="38"/>
      <c r="Q66" s="38"/>
      <c r="R66" s="38"/>
      <c r="S66" s="38"/>
      <c r="T66" s="38"/>
      <c r="U66" s="38"/>
      <c r="V66" s="38"/>
      <c r="W66" s="38"/>
      <c r="X66" s="38"/>
      <c r="Y66" s="38"/>
      <c r="Z66" s="38"/>
      <c r="AA66" s="38"/>
      <c r="AB66" s="45"/>
      <c r="AC66" s="38"/>
      <c r="AD66" s="38"/>
      <c r="AE66" s="38"/>
      <c r="AF66" s="38"/>
      <c r="AG66" s="38"/>
      <c r="AH66" s="38"/>
      <c r="AI66" s="38"/>
      <c r="AJ66" s="38"/>
      <c r="AK66" s="38"/>
      <c r="AL66" s="38"/>
      <c r="AM66" s="38"/>
      <c r="AN66" s="38"/>
      <c r="AO66" s="38"/>
      <c r="AP66" s="38"/>
      <c r="AQ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4"/>
      <c r="BT66" s="38"/>
      <c r="BU66" s="38"/>
      <c r="BV66" s="38"/>
      <c r="BW66" s="38"/>
      <c r="BX66" s="38"/>
      <c r="BY66" s="36"/>
      <c r="BZ66" s="38"/>
      <c r="CA66" s="38"/>
    </row>
    <row r="67" spans="2:79" s="3" customFormat="1" ht="13.5" thickTop="1">
      <c r="B67" s="4"/>
      <c r="C67" s="34"/>
      <c r="D67" s="38"/>
      <c r="E67" s="38"/>
      <c r="F67" s="38"/>
      <c r="G67" s="38"/>
      <c r="H67" s="38"/>
      <c r="I67" s="38"/>
      <c r="J67" s="38"/>
      <c r="K67" s="38"/>
      <c r="L67" s="38"/>
      <c r="M67" s="38"/>
      <c r="N67" s="34"/>
      <c r="O67" s="38"/>
      <c r="P67" s="38"/>
      <c r="Q67" s="38"/>
      <c r="R67" s="38"/>
      <c r="S67" s="38"/>
      <c r="T67" s="38"/>
      <c r="U67" s="38"/>
      <c r="V67" s="38"/>
      <c r="W67" s="38"/>
      <c r="X67" s="38"/>
      <c r="Y67" s="38"/>
      <c r="Z67" s="38"/>
      <c r="AA67" s="38"/>
      <c r="AB67" s="45"/>
      <c r="AC67" s="38"/>
      <c r="AD67" s="38"/>
      <c r="AE67" s="38"/>
      <c r="AF67" s="38"/>
      <c r="AG67" s="38"/>
      <c r="AH67" s="38"/>
      <c r="AI67" s="38"/>
      <c r="AJ67" s="38"/>
      <c r="AK67" s="38"/>
      <c r="AL67" s="38"/>
      <c r="AM67" s="38"/>
      <c r="AN67" s="38"/>
      <c r="AO67" s="38"/>
      <c r="AP67" s="38"/>
      <c r="AQ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4"/>
      <c r="BT67" s="38"/>
      <c r="BU67" s="38"/>
      <c r="BV67" s="38"/>
      <c r="BW67" s="38"/>
      <c r="BX67" s="38"/>
      <c r="BY67" s="36"/>
      <c r="BZ67" s="38"/>
      <c r="CA67" s="38"/>
    </row>
    <row r="68" spans="2:79" s="3" customFormat="1" ht="13.5" thickBot="1">
      <c r="B68" s="4" t="s">
        <v>76</v>
      </c>
      <c r="C68" s="63">
        <f>(-(BH49))</f>
        <v>-134090.03</v>
      </c>
      <c r="D68" s="38"/>
      <c r="E68" s="38"/>
      <c r="F68" s="38"/>
      <c r="G68" s="38"/>
      <c r="H68" s="38"/>
      <c r="I68" s="38"/>
      <c r="J68" s="38"/>
      <c r="K68" s="38"/>
      <c r="L68" s="38"/>
      <c r="M68" s="38"/>
      <c r="N68" s="34"/>
      <c r="O68" s="38"/>
      <c r="P68" s="38"/>
      <c r="Q68" s="38"/>
      <c r="R68" s="38"/>
      <c r="S68" s="38"/>
      <c r="T68" s="38"/>
      <c r="U68" s="38"/>
      <c r="V68" s="38"/>
      <c r="W68" s="38"/>
      <c r="X68" s="38"/>
      <c r="Y68" s="38"/>
      <c r="Z68" s="38"/>
      <c r="AA68" s="38"/>
      <c r="AB68" s="45"/>
      <c r="AC68" s="38"/>
      <c r="AD68" s="38"/>
      <c r="AE68" s="38"/>
      <c r="AF68" s="38"/>
      <c r="AG68" s="38"/>
      <c r="AH68" s="38"/>
      <c r="AI68" s="38"/>
      <c r="AJ68" s="38"/>
      <c r="AK68" s="38"/>
      <c r="AL68" s="38"/>
      <c r="AM68" s="38"/>
      <c r="AN68" s="38"/>
      <c r="AO68" s="38"/>
      <c r="AP68" s="38"/>
      <c r="AQ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4"/>
      <c r="BT68" s="38"/>
      <c r="BU68" s="38"/>
      <c r="BV68" s="38"/>
      <c r="BW68" s="38"/>
      <c r="BX68" s="38"/>
      <c r="BY68" s="36"/>
      <c r="BZ68" s="38"/>
      <c r="CA68" s="38"/>
    </row>
    <row r="69" spans="2:79" s="3" customFormat="1" ht="13.5" thickTop="1">
      <c r="B69" s="4"/>
      <c r="C69" s="34"/>
      <c r="D69" s="38"/>
      <c r="E69" s="38"/>
      <c r="F69" s="38"/>
      <c r="G69" s="38"/>
      <c r="H69" s="38"/>
      <c r="I69" s="38"/>
      <c r="J69" s="38"/>
      <c r="K69" s="38"/>
      <c r="L69" s="38"/>
      <c r="M69" s="38"/>
      <c r="N69" s="34"/>
      <c r="O69" s="38"/>
      <c r="P69" s="38"/>
      <c r="Q69" s="38"/>
      <c r="R69" s="38"/>
      <c r="S69" s="38"/>
      <c r="T69" s="38"/>
      <c r="U69" s="38"/>
      <c r="V69" s="38"/>
      <c r="W69" s="38"/>
      <c r="X69" s="38"/>
      <c r="Y69" s="38"/>
      <c r="Z69" s="38"/>
      <c r="AA69" s="38"/>
      <c r="AB69" s="45"/>
      <c r="AC69" s="38"/>
      <c r="AD69" s="38"/>
      <c r="AE69" s="38"/>
      <c r="AF69" s="38"/>
      <c r="AG69" s="38"/>
      <c r="AH69" s="38"/>
      <c r="AI69" s="38"/>
      <c r="AJ69" s="38"/>
      <c r="AK69" s="38"/>
      <c r="AL69" s="38"/>
      <c r="AM69" s="38"/>
      <c r="AN69" s="38"/>
      <c r="AO69" s="38"/>
      <c r="AP69" s="38"/>
      <c r="AQ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4"/>
      <c r="BT69" s="38"/>
      <c r="BU69" s="38"/>
      <c r="BV69" s="38"/>
      <c r="BW69" s="38"/>
      <c r="BX69" s="38"/>
      <c r="BY69" s="36"/>
      <c r="BZ69" s="38"/>
      <c r="CA69" s="38"/>
    </row>
    <row r="70" spans="2:79" s="3" customFormat="1" ht="12.75">
      <c r="B70" s="4" t="s">
        <v>79</v>
      </c>
      <c r="C70" s="34"/>
      <c r="D70" s="38"/>
      <c r="E70" s="38"/>
      <c r="F70" s="38"/>
      <c r="G70" s="38"/>
      <c r="H70" s="38"/>
      <c r="I70" s="38"/>
      <c r="J70" s="38"/>
      <c r="K70" s="38"/>
      <c r="L70" s="38"/>
      <c r="M70" s="38"/>
      <c r="N70" s="34"/>
      <c r="O70" s="38"/>
      <c r="P70" s="38"/>
      <c r="Q70" s="38"/>
      <c r="R70" s="38"/>
      <c r="S70" s="38"/>
      <c r="T70" s="38"/>
      <c r="U70" s="38"/>
      <c r="V70" s="38"/>
      <c r="W70" s="38"/>
      <c r="X70" s="38"/>
      <c r="Y70" s="38"/>
      <c r="Z70" s="38"/>
      <c r="AA70" s="38"/>
      <c r="AB70" s="45"/>
      <c r="AC70" s="38"/>
      <c r="AD70" s="38"/>
      <c r="AE70" s="38"/>
      <c r="AF70" s="38"/>
      <c r="AG70" s="38"/>
      <c r="AH70" s="38"/>
      <c r="AI70" s="38"/>
      <c r="AJ70" s="38"/>
      <c r="AK70" s="38"/>
      <c r="AL70" s="38"/>
      <c r="AM70" s="38"/>
      <c r="AN70" s="38"/>
      <c r="AO70" s="38"/>
      <c r="AP70" s="38"/>
      <c r="AQ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4"/>
      <c r="BT70" s="38"/>
      <c r="BU70" s="38"/>
      <c r="BV70" s="38"/>
      <c r="BW70" s="38"/>
      <c r="BX70" s="38"/>
      <c r="BY70" s="36"/>
      <c r="BZ70" s="38"/>
      <c r="CA70" s="38"/>
    </row>
    <row r="71" spans="2:79" s="3" customFormat="1" ht="13.5" thickBot="1">
      <c r="B71" s="4" t="s">
        <v>77</v>
      </c>
      <c r="C71" s="62">
        <f>(C66+C68)</f>
        <v>-88318.4133333333</v>
      </c>
      <c r="D71" s="38"/>
      <c r="E71" s="38"/>
      <c r="F71" s="38"/>
      <c r="G71" s="38"/>
      <c r="H71" s="38"/>
      <c r="I71" s="38"/>
      <c r="J71" s="38"/>
      <c r="K71" s="38"/>
      <c r="L71" s="38"/>
      <c r="M71" s="38"/>
      <c r="N71" s="34"/>
      <c r="O71" s="38"/>
      <c r="P71" s="38"/>
      <c r="Q71" s="38"/>
      <c r="R71" s="38"/>
      <c r="S71" s="38"/>
      <c r="T71" s="38"/>
      <c r="U71" s="38"/>
      <c r="V71" s="38"/>
      <c r="W71" s="38"/>
      <c r="X71" s="38"/>
      <c r="Y71" s="38"/>
      <c r="Z71" s="38"/>
      <c r="AA71" s="38"/>
      <c r="AB71" s="45"/>
      <c r="AC71" s="38"/>
      <c r="AD71" s="38"/>
      <c r="AE71" s="38"/>
      <c r="AF71" s="38"/>
      <c r="AG71" s="38"/>
      <c r="AH71" s="38"/>
      <c r="AI71" s="38"/>
      <c r="AJ71" s="38"/>
      <c r="AK71" s="38"/>
      <c r="AL71" s="38"/>
      <c r="AM71" s="38"/>
      <c r="AN71" s="38"/>
      <c r="AO71" s="38"/>
      <c r="AP71" s="38"/>
      <c r="AQ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4"/>
      <c r="BT71" s="38"/>
      <c r="BU71" s="38"/>
      <c r="BV71" s="38"/>
      <c r="BW71" s="38"/>
      <c r="BX71" s="38"/>
      <c r="BY71" s="36"/>
      <c r="BZ71" s="38"/>
      <c r="CA71" s="38"/>
    </row>
    <row r="72" spans="2:79" s="3" customFormat="1" ht="13.5" thickTop="1">
      <c r="B72" s="4"/>
      <c r="C72" s="65"/>
      <c r="D72" s="38"/>
      <c r="E72" s="38"/>
      <c r="F72" s="38"/>
      <c r="G72" s="38"/>
      <c r="H72" s="38"/>
      <c r="I72" s="38"/>
      <c r="J72" s="38"/>
      <c r="K72" s="38"/>
      <c r="L72" s="38"/>
      <c r="M72" s="38"/>
      <c r="N72" s="34"/>
      <c r="O72" s="38"/>
      <c r="P72" s="38"/>
      <c r="Q72" s="38"/>
      <c r="R72" s="38"/>
      <c r="S72" s="38"/>
      <c r="T72" s="38"/>
      <c r="U72" s="38"/>
      <c r="V72" s="38"/>
      <c r="W72" s="38"/>
      <c r="X72" s="38"/>
      <c r="Y72" s="38"/>
      <c r="Z72" s="38"/>
      <c r="AA72" s="38"/>
      <c r="AB72" s="45"/>
      <c r="AC72" s="38"/>
      <c r="AD72" s="38"/>
      <c r="AE72" s="38"/>
      <c r="AF72" s="38"/>
      <c r="AG72" s="38"/>
      <c r="AH72" s="38"/>
      <c r="AI72" s="38"/>
      <c r="AJ72" s="38"/>
      <c r="AK72" s="38"/>
      <c r="AL72" s="38"/>
      <c r="AM72" s="38"/>
      <c r="AN72" s="38"/>
      <c r="AO72" s="38"/>
      <c r="AP72" s="38"/>
      <c r="AQ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4"/>
      <c r="BT72" s="38"/>
      <c r="BU72" s="38"/>
      <c r="BV72" s="38"/>
      <c r="BW72" s="38"/>
      <c r="BX72" s="38"/>
      <c r="BY72" s="36"/>
      <c r="BZ72" s="38"/>
      <c r="CA72" s="38"/>
    </row>
    <row r="73" spans="2:79" s="3" customFormat="1" ht="12.75">
      <c r="B73" s="67" t="s">
        <v>113</v>
      </c>
      <c r="C73" s="58"/>
      <c r="D73" s="38"/>
      <c r="E73" s="38"/>
      <c r="F73" s="38"/>
      <c r="G73" s="38"/>
      <c r="H73" s="38"/>
      <c r="I73" s="38"/>
      <c r="J73" s="38"/>
      <c r="K73" s="38"/>
      <c r="L73" s="38"/>
      <c r="M73" s="38"/>
      <c r="N73" s="34"/>
      <c r="O73" s="38"/>
      <c r="P73" s="38"/>
      <c r="Q73" s="38"/>
      <c r="R73" s="38"/>
      <c r="S73" s="38"/>
      <c r="T73" s="38"/>
      <c r="U73" s="38"/>
      <c r="V73" s="38"/>
      <c r="W73" s="38"/>
      <c r="X73" s="38"/>
      <c r="Y73" s="38"/>
      <c r="Z73" s="38"/>
      <c r="AA73" s="38"/>
      <c r="AB73" s="45"/>
      <c r="AC73" s="38"/>
      <c r="AD73" s="38"/>
      <c r="AE73" s="38"/>
      <c r="AF73" s="38"/>
      <c r="AG73" s="38"/>
      <c r="AH73" s="38"/>
      <c r="AI73" s="38"/>
      <c r="AJ73" s="38"/>
      <c r="AK73" s="38"/>
      <c r="AL73" s="38"/>
      <c r="AM73" s="38"/>
      <c r="AN73" s="38"/>
      <c r="AO73" s="38"/>
      <c r="AP73" s="38"/>
      <c r="AQ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4"/>
      <c r="BT73" s="38"/>
      <c r="BU73" s="38"/>
      <c r="BV73" s="38"/>
      <c r="BW73" s="38"/>
      <c r="BX73" s="38"/>
      <c r="BY73" s="36"/>
      <c r="BZ73" s="38"/>
      <c r="CA73" s="38"/>
    </row>
    <row r="74" spans="2:79" s="3" customFormat="1" ht="12.75">
      <c r="B74" s="4" t="s">
        <v>109</v>
      </c>
      <c r="C74" s="34">
        <f>AP51</f>
        <v>23585.599999999977</v>
      </c>
      <c r="D74" s="38"/>
      <c r="E74" s="38"/>
      <c r="F74" s="38"/>
      <c r="G74" s="38"/>
      <c r="H74" s="38"/>
      <c r="I74" s="38"/>
      <c r="J74" s="38"/>
      <c r="K74" s="38"/>
      <c r="L74" s="38"/>
      <c r="M74" s="38"/>
      <c r="N74" s="34"/>
      <c r="O74" s="38"/>
      <c r="P74" s="38"/>
      <c r="Q74" s="38"/>
      <c r="R74" s="38"/>
      <c r="S74" s="38"/>
      <c r="T74" s="38"/>
      <c r="U74" s="38"/>
      <c r="V74" s="38"/>
      <c r="W74" s="38"/>
      <c r="X74" s="38"/>
      <c r="Y74" s="38"/>
      <c r="Z74" s="38"/>
      <c r="AA74" s="38"/>
      <c r="AB74" s="45"/>
      <c r="AC74" s="38"/>
      <c r="AD74" s="38"/>
      <c r="AE74" s="38"/>
      <c r="AF74" s="38"/>
      <c r="AG74" s="38"/>
      <c r="AH74" s="38"/>
      <c r="AI74" s="38"/>
      <c r="AJ74" s="38"/>
      <c r="AK74" s="38"/>
      <c r="AL74" s="38"/>
      <c r="AM74" s="38"/>
      <c r="AN74" s="38"/>
      <c r="AO74" s="38"/>
      <c r="AP74" s="38"/>
      <c r="AQ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4"/>
      <c r="BT74" s="38"/>
      <c r="BU74" s="38"/>
      <c r="BV74" s="38"/>
      <c r="BW74" s="38"/>
      <c r="BX74" s="38"/>
      <c r="BY74" s="36"/>
      <c r="BZ74" s="38"/>
      <c r="CA74" s="38"/>
    </row>
    <row r="75" spans="2:79" s="3" customFormat="1" ht="13.5" thickBot="1">
      <c r="B75" s="4" t="s">
        <v>69</v>
      </c>
      <c r="C75" s="56">
        <f>N51+AB51+AP51</f>
        <v>69357.21666666667</v>
      </c>
      <c r="D75" s="38"/>
      <c r="E75" s="38"/>
      <c r="F75" s="38"/>
      <c r="G75" s="38"/>
      <c r="H75" s="38"/>
      <c r="I75" s="38"/>
      <c r="J75" s="38"/>
      <c r="K75" s="38"/>
      <c r="L75" s="38"/>
      <c r="M75" s="38"/>
      <c r="N75" s="34"/>
      <c r="O75" s="38"/>
      <c r="P75" s="38"/>
      <c r="Q75" s="38"/>
      <c r="R75" s="38"/>
      <c r="S75" s="38"/>
      <c r="T75" s="38"/>
      <c r="U75" s="38"/>
      <c r="V75" s="38"/>
      <c r="W75" s="38"/>
      <c r="X75" s="38"/>
      <c r="Y75" s="38"/>
      <c r="Z75" s="38"/>
      <c r="AA75" s="38"/>
      <c r="AB75" s="45"/>
      <c r="AC75" s="38"/>
      <c r="AD75" s="38"/>
      <c r="AE75" s="38"/>
      <c r="AF75" s="38"/>
      <c r="AG75" s="38"/>
      <c r="AH75" s="38"/>
      <c r="AI75" s="38"/>
      <c r="AJ75" s="38"/>
      <c r="AK75" s="38"/>
      <c r="AL75" s="38"/>
      <c r="AM75" s="38"/>
      <c r="AN75" s="38"/>
      <c r="AO75" s="38"/>
      <c r="AP75" s="38"/>
      <c r="AQ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4"/>
      <c r="BT75" s="38"/>
      <c r="BU75" s="38"/>
      <c r="BV75" s="38"/>
      <c r="BW75" s="38"/>
      <c r="BX75" s="38"/>
      <c r="BY75" s="36"/>
      <c r="BZ75" s="38"/>
      <c r="CA75" s="38"/>
    </row>
    <row r="76" spans="2:79" s="3" customFormat="1" ht="13.5" thickTop="1">
      <c r="B76" s="4"/>
      <c r="C76" s="34"/>
      <c r="D76" s="38"/>
      <c r="E76" s="38"/>
      <c r="F76" s="38"/>
      <c r="G76" s="38"/>
      <c r="H76" s="38"/>
      <c r="I76" s="38"/>
      <c r="J76" s="38"/>
      <c r="K76" s="38"/>
      <c r="L76" s="38"/>
      <c r="M76" s="38"/>
      <c r="N76" s="34"/>
      <c r="O76" s="38"/>
      <c r="P76" s="38"/>
      <c r="Q76" s="38"/>
      <c r="R76" s="38"/>
      <c r="S76" s="38"/>
      <c r="T76" s="38"/>
      <c r="U76" s="38"/>
      <c r="V76" s="38"/>
      <c r="W76" s="38"/>
      <c r="X76" s="38"/>
      <c r="Y76" s="38"/>
      <c r="Z76" s="38"/>
      <c r="AA76" s="38"/>
      <c r="AB76" s="45"/>
      <c r="AC76" s="38"/>
      <c r="AD76" s="38"/>
      <c r="AE76" s="38"/>
      <c r="AF76" s="38"/>
      <c r="AG76" s="38"/>
      <c r="AH76" s="38"/>
      <c r="AI76" s="38"/>
      <c r="AJ76" s="38"/>
      <c r="AK76" s="38"/>
      <c r="AL76" s="38"/>
      <c r="AM76" s="38"/>
      <c r="AN76" s="38"/>
      <c r="AO76" s="38"/>
      <c r="AP76" s="38"/>
      <c r="AQ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4"/>
      <c r="BT76" s="38"/>
      <c r="BU76" s="38"/>
      <c r="BV76" s="38"/>
      <c r="BW76" s="38"/>
      <c r="BX76" s="38"/>
      <c r="BY76" s="36"/>
      <c r="BZ76" s="38"/>
      <c r="CA76" s="38"/>
    </row>
    <row r="77" spans="2:79" s="3" customFormat="1" ht="13.5" thickBot="1">
      <c r="B77" s="4" t="s">
        <v>72</v>
      </c>
      <c r="C77" s="63">
        <f>(-(BJ49))</f>
        <v>-82967.63</v>
      </c>
      <c r="D77" s="38"/>
      <c r="E77" s="38"/>
      <c r="F77" s="38"/>
      <c r="G77" s="38"/>
      <c r="H77" s="38"/>
      <c r="I77" s="38"/>
      <c r="J77" s="38"/>
      <c r="K77" s="38"/>
      <c r="L77" s="38"/>
      <c r="M77" s="38"/>
      <c r="N77" s="34"/>
      <c r="O77" s="38"/>
      <c r="P77" s="38"/>
      <c r="Q77" s="38"/>
      <c r="R77" s="38"/>
      <c r="S77" s="38"/>
      <c r="T77" s="38"/>
      <c r="U77" s="38"/>
      <c r="V77" s="38"/>
      <c r="W77" s="38"/>
      <c r="X77" s="38"/>
      <c r="Y77" s="38"/>
      <c r="Z77" s="38"/>
      <c r="AA77" s="38"/>
      <c r="AB77" s="45"/>
      <c r="AC77" s="38"/>
      <c r="AD77" s="38"/>
      <c r="AE77" s="38"/>
      <c r="AF77" s="38"/>
      <c r="AG77" s="38"/>
      <c r="AH77" s="38"/>
      <c r="AI77" s="38"/>
      <c r="AJ77" s="38"/>
      <c r="AK77" s="38"/>
      <c r="AL77" s="38"/>
      <c r="AM77" s="38"/>
      <c r="AN77" s="38"/>
      <c r="AO77" s="38"/>
      <c r="AP77" s="38"/>
      <c r="AQ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4"/>
      <c r="BT77" s="38"/>
      <c r="BU77" s="38"/>
      <c r="BV77" s="38"/>
      <c r="BW77" s="38"/>
      <c r="BX77" s="38"/>
      <c r="BY77" s="36"/>
      <c r="BZ77" s="38"/>
      <c r="CA77" s="38"/>
    </row>
    <row r="78" spans="2:79" s="3" customFormat="1" ht="13.5" thickTop="1">
      <c r="B78" s="4"/>
      <c r="C78" s="34"/>
      <c r="D78" s="38"/>
      <c r="E78" s="38"/>
      <c r="F78" s="38"/>
      <c r="G78" s="38"/>
      <c r="H78" s="38"/>
      <c r="I78" s="38"/>
      <c r="J78" s="38"/>
      <c r="K78" s="38"/>
      <c r="L78" s="38"/>
      <c r="M78" s="38"/>
      <c r="N78" s="34"/>
      <c r="O78" s="38"/>
      <c r="P78" s="38"/>
      <c r="Q78" s="38"/>
      <c r="R78" s="38"/>
      <c r="S78" s="38"/>
      <c r="T78" s="38"/>
      <c r="U78" s="38"/>
      <c r="V78" s="38"/>
      <c r="W78" s="38"/>
      <c r="X78" s="38"/>
      <c r="Y78" s="38"/>
      <c r="Z78" s="38"/>
      <c r="AA78" s="38"/>
      <c r="AB78" s="45"/>
      <c r="AC78" s="38"/>
      <c r="AD78" s="38"/>
      <c r="AE78" s="38"/>
      <c r="AF78" s="38"/>
      <c r="AG78" s="38"/>
      <c r="AH78" s="38"/>
      <c r="AI78" s="38"/>
      <c r="AJ78" s="38"/>
      <c r="AK78" s="38"/>
      <c r="AL78" s="38"/>
      <c r="AM78" s="38"/>
      <c r="AN78" s="38"/>
      <c r="AO78" s="38"/>
      <c r="AP78" s="38"/>
      <c r="AQ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4"/>
      <c r="BT78" s="38"/>
      <c r="BU78" s="38"/>
      <c r="BV78" s="38"/>
      <c r="BW78" s="38"/>
      <c r="BX78" s="38"/>
      <c r="BY78" s="36"/>
      <c r="BZ78" s="38"/>
      <c r="CA78" s="38"/>
    </row>
    <row r="79" spans="2:79" s="3" customFormat="1" ht="12.75">
      <c r="B79" s="4" t="s">
        <v>80</v>
      </c>
      <c r="C79" s="34"/>
      <c r="D79" s="38"/>
      <c r="E79" s="38"/>
      <c r="F79" s="38"/>
      <c r="G79" s="38"/>
      <c r="H79" s="38"/>
      <c r="I79" s="38"/>
      <c r="J79" s="38"/>
      <c r="K79" s="38"/>
      <c r="L79" s="38"/>
      <c r="M79" s="38"/>
      <c r="N79" s="34"/>
      <c r="O79" s="38"/>
      <c r="P79" s="38"/>
      <c r="Q79" s="38"/>
      <c r="R79" s="38"/>
      <c r="S79" s="38"/>
      <c r="T79" s="38"/>
      <c r="U79" s="38"/>
      <c r="V79" s="38"/>
      <c r="W79" s="38"/>
      <c r="X79" s="38"/>
      <c r="Y79" s="38"/>
      <c r="Z79" s="38"/>
      <c r="AA79" s="38"/>
      <c r="AB79" s="45"/>
      <c r="AC79" s="38"/>
      <c r="AD79" s="38"/>
      <c r="AE79" s="38"/>
      <c r="AF79" s="38"/>
      <c r="AG79" s="38"/>
      <c r="AH79" s="38"/>
      <c r="AI79" s="38"/>
      <c r="AJ79" s="38"/>
      <c r="AK79" s="38"/>
      <c r="AL79" s="38"/>
      <c r="AM79" s="38"/>
      <c r="AN79" s="38"/>
      <c r="AO79" s="38"/>
      <c r="AP79" s="38"/>
      <c r="AQ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4"/>
      <c r="BT79" s="38"/>
      <c r="BU79" s="38"/>
      <c r="BV79" s="38"/>
      <c r="BW79" s="38"/>
      <c r="BX79" s="38"/>
      <c r="BY79" s="36"/>
      <c r="BZ79" s="38"/>
      <c r="CA79" s="38"/>
    </row>
    <row r="80" spans="2:79" s="3" customFormat="1" ht="13.5" thickBot="1">
      <c r="B80" s="4" t="s">
        <v>72</v>
      </c>
      <c r="C80" s="62">
        <f>(C75+C77)</f>
        <v>-13610.41333333333</v>
      </c>
      <c r="D80" s="38"/>
      <c r="E80" s="38"/>
      <c r="F80" s="38"/>
      <c r="G80" s="38"/>
      <c r="H80" s="38"/>
      <c r="I80" s="38"/>
      <c r="J80" s="38"/>
      <c r="K80" s="38"/>
      <c r="L80" s="38"/>
      <c r="M80" s="38"/>
      <c r="N80" s="34"/>
      <c r="O80" s="38"/>
      <c r="P80" s="38"/>
      <c r="Q80" s="38"/>
      <c r="R80" s="38"/>
      <c r="S80" s="38"/>
      <c r="T80" s="38"/>
      <c r="U80" s="38"/>
      <c r="V80" s="38"/>
      <c r="W80" s="38"/>
      <c r="X80" s="38"/>
      <c r="Y80" s="38"/>
      <c r="Z80" s="38"/>
      <c r="AA80" s="38"/>
      <c r="AB80" s="45"/>
      <c r="AC80" s="38"/>
      <c r="AD80" s="38"/>
      <c r="AE80" s="38"/>
      <c r="AF80" s="38"/>
      <c r="AG80" s="38"/>
      <c r="AH80" s="38"/>
      <c r="AI80" s="38"/>
      <c r="AJ80" s="38"/>
      <c r="AK80" s="38"/>
      <c r="AL80" s="38"/>
      <c r="AM80" s="38"/>
      <c r="AN80" s="38"/>
      <c r="AO80" s="38"/>
      <c r="AP80" s="38"/>
      <c r="AQ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4"/>
      <c r="BT80" s="38"/>
      <c r="BU80" s="38"/>
      <c r="BV80" s="38"/>
      <c r="BW80" s="38"/>
      <c r="BX80" s="38"/>
      <c r="BY80" s="36"/>
      <c r="BZ80" s="38"/>
      <c r="CA80" s="38"/>
    </row>
    <row r="81" spans="2:79" s="3" customFormat="1" ht="13.5" thickTop="1">
      <c r="B81" s="4"/>
      <c r="C81" s="65"/>
      <c r="D81" s="38"/>
      <c r="E81" s="38"/>
      <c r="F81" s="38"/>
      <c r="G81" s="38"/>
      <c r="H81" s="38"/>
      <c r="I81" s="38"/>
      <c r="J81" s="38"/>
      <c r="K81" s="38"/>
      <c r="L81" s="38"/>
      <c r="M81" s="38"/>
      <c r="N81" s="34"/>
      <c r="O81" s="38"/>
      <c r="P81" s="38"/>
      <c r="Q81" s="38"/>
      <c r="R81" s="38"/>
      <c r="S81" s="38"/>
      <c r="T81" s="38"/>
      <c r="U81" s="38"/>
      <c r="V81" s="38"/>
      <c r="W81" s="38"/>
      <c r="X81" s="38"/>
      <c r="Y81" s="38"/>
      <c r="Z81" s="38"/>
      <c r="AA81" s="38"/>
      <c r="AB81" s="45"/>
      <c r="AC81" s="38"/>
      <c r="AD81" s="38"/>
      <c r="AE81" s="38"/>
      <c r="AF81" s="38"/>
      <c r="AG81" s="38"/>
      <c r="AH81" s="38"/>
      <c r="AI81" s="38"/>
      <c r="AJ81" s="38"/>
      <c r="AK81" s="38"/>
      <c r="AL81" s="38"/>
      <c r="AM81" s="38"/>
      <c r="AN81" s="38"/>
      <c r="AO81" s="38"/>
      <c r="AP81" s="38"/>
      <c r="AQ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4"/>
      <c r="BT81" s="38"/>
      <c r="BU81" s="38"/>
      <c r="BV81" s="38"/>
      <c r="BW81" s="38"/>
      <c r="BX81" s="38"/>
      <c r="BY81" s="36"/>
      <c r="BZ81" s="38"/>
      <c r="CA81" s="38"/>
    </row>
    <row r="82" spans="2:79" s="3" customFormat="1" ht="12.75">
      <c r="B82" s="67" t="s">
        <v>114</v>
      </c>
      <c r="C82" s="58"/>
      <c r="D82" s="38"/>
      <c r="E82" s="38"/>
      <c r="F82" s="38"/>
      <c r="G82" s="38"/>
      <c r="H82" s="38"/>
      <c r="I82" s="38"/>
      <c r="J82" s="38"/>
      <c r="K82" s="38"/>
      <c r="L82" s="38"/>
      <c r="M82" s="38"/>
      <c r="N82" s="34"/>
      <c r="O82" s="38"/>
      <c r="P82" s="38"/>
      <c r="Q82" s="38"/>
      <c r="R82" s="38"/>
      <c r="S82" s="38"/>
      <c r="T82" s="38"/>
      <c r="U82" s="38"/>
      <c r="V82" s="38"/>
      <c r="W82" s="38"/>
      <c r="X82" s="38"/>
      <c r="Y82" s="38"/>
      <c r="Z82" s="38"/>
      <c r="AA82" s="38"/>
      <c r="AB82" s="45"/>
      <c r="AC82" s="38"/>
      <c r="AD82" s="38"/>
      <c r="AE82" s="38"/>
      <c r="AF82" s="38"/>
      <c r="AG82" s="38"/>
      <c r="AH82" s="38"/>
      <c r="AI82" s="38"/>
      <c r="AJ82" s="38"/>
      <c r="AK82" s="38"/>
      <c r="AL82" s="38"/>
      <c r="AM82" s="38"/>
      <c r="AN82" s="38"/>
      <c r="AO82" s="38"/>
      <c r="AP82" s="38"/>
      <c r="AQ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4"/>
      <c r="BT82" s="38"/>
      <c r="BU82" s="38"/>
      <c r="BV82" s="38"/>
      <c r="BW82" s="38"/>
      <c r="BX82" s="38"/>
      <c r="BY82" s="36"/>
      <c r="BZ82" s="38"/>
      <c r="CA82" s="38"/>
    </row>
    <row r="83" spans="2:79" s="3" customFormat="1" ht="12.75">
      <c r="B83" s="4" t="s">
        <v>110</v>
      </c>
      <c r="C83" s="34">
        <f>BD51</f>
        <v>13585.609999999986</v>
      </c>
      <c r="D83" s="38"/>
      <c r="E83" s="38"/>
      <c r="F83" s="38"/>
      <c r="G83" s="38"/>
      <c r="H83" s="38"/>
      <c r="I83" s="38"/>
      <c r="J83" s="38"/>
      <c r="K83" s="38"/>
      <c r="L83" s="38"/>
      <c r="M83" s="38"/>
      <c r="N83" s="34"/>
      <c r="O83" s="38"/>
      <c r="P83" s="38"/>
      <c r="Q83" s="38"/>
      <c r="R83" s="38"/>
      <c r="S83" s="38"/>
      <c r="T83" s="38"/>
      <c r="U83" s="38"/>
      <c r="V83" s="38"/>
      <c r="W83" s="38"/>
      <c r="X83" s="38"/>
      <c r="Y83" s="38"/>
      <c r="Z83" s="38"/>
      <c r="AA83" s="38"/>
      <c r="AB83" s="45"/>
      <c r="AC83" s="38"/>
      <c r="AD83" s="38"/>
      <c r="AE83" s="38"/>
      <c r="AF83" s="38"/>
      <c r="AG83" s="38"/>
      <c r="AH83" s="38"/>
      <c r="AI83" s="38"/>
      <c r="AJ83" s="38"/>
      <c r="AK83" s="38"/>
      <c r="AL83" s="38"/>
      <c r="AM83" s="38"/>
      <c r="AN83" s="38"/>
      <c r="AO83" s="38"/>
      <c r="AP83" s="38"/>
      <c r="AQ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4"/>
      <c r="BT83" s="38"/>
      <c r="BU83" s="38"/>
      <c r="BV83" s="38"/>
      <c r="BW83" s="38"/>
      <c r="BX83" s="38"/>
      <c r="BY83" s="36"/>
      <c r="BZ83" s="38"/>
      <c r="CA83" s="38"/>
    </row>
    <row r="84" spans="2:79" s="3" customFormat="1" ht="13.5" thickBot="1">
      <c r="B84" s="4" t="s">
        <v>81</v>
      </c>
      <c r="C84" s="64">
        <f>N51+AB51+AP51+BD51</f>
        <v>82942.82666666666</v>
      </c>
      <c r="D84" s="38"/>
      <c r="E84" s="38"/>
      <c r="F84" s="38"/>
      <c r="G84" s="38"/>
      <c r="H84" s="38"/>
      <c r="I84" s="38"/>
      <c r="J84" s="38"/>
      <c r="K84" s="38"/>
      <c r="L84" s="38"/>
      <c r="M84" s="38"/>
      <c r="N84" s="34"/>
      <c r="O84" s="38"/>
      <c r="P84" s="38"/>
      <c r="Q84" s="38"/>
      <c r="R84" s="38"/>
      <c r="S84" s="38"/>
      <c r="T84" s="38"/>
      <c r="U84" s="38"/>
      <c r="V84" s="38"/>
      <c r="W84" s="38"/>
      <c r="X84" s="38"/>
      <c r="Y84" s="38"/>
      <c r="Z84" s="38"/>
      <c r="AA84" s="38"/>
      <c r="AB84" s="45"/>
      <c r="AC84" s="38"/>
      <c r="AD84" s="38"/>
      <c r="AE84" s="38"/>
      <c r="AF84" s="38"/>
      <c r="AG84" s="38"/>
      <c r="AH84" s="38"/>
      <c r="AI84" s="38"/>
      <c r="AJ84" s="38"/>
      <c r="AK84" s="38"/>
      <c r="AL84" s="38"/>
      <c r="AM84" s="38"/>
      <c r="AN84" s="38"/>
      <c r="AO84" s="38"/>
      <c r="AP84" s="38"/>
      <c r="AQ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4"/>
      <c r="BT84" s="38"/>
      <c r="BU84" s="38"/>
      <c r="BV84" s="38"/>
      <c r="BW84" s="38"/>
      <c r="BX84" s="38"/>
      <c r="BY84" s="36"/>
      <c r="BZ84" s="38"/>
      <c r="CA84" s="38"/>
    </row>
    <row r="85" spans="2:79" s="3" customFormat="1" ht="13.5" thickTop="1">
      <c r="B85" s="4"/>
      <c r="C85" s="34"/>
      <c r="D85" s="38"/>
      <c r="E85" s="38"/>
      <c r="F85" s="38"/>
      <c r="G85" s="38"/>
      <c r="H85" s="38"/>
      <c r="I85" s="38"/>
      <c r="J85" s="38"/>
      <c r="K85" s="38"/>
      <c r="L85" s="38"/>
      <c r="M85" s="38"/>
      <c r="N85" s="34"/>
      <c r="O85" s="38"/>
      <c r="P85" s="38"/>
      <c r="Q85" s="38"/>
      <c r="R85" s="38"/>
      <c r="S85" s="38"/>
      <c r="T85" s="38"/>
      <c r="U85" s="38"/>
      <c r="V85" s="38"/>
      <c r="W85" s="38"/>
      <c r="X85" s="38"/>
      <c r="Y85" s="38"/>
      <c r="Z85" s="38"/>
      <c r="AA85" s="38"/>
      <c r="AB85" s="45"/>
      <c r="AC85" s="38"/>
      <c r="AD85" s="38"/>
      <c r="AE85" s="38"/>
      <c r="AF85" s="38"/>
      <c r="AG85" s="38"/>
      <c r="AH85" s="38"/>
      <c r="AI85" s="38"/>
      <c r="AJ85" s="38"/>
      <c r="AK85" s="38"/>
      <c r="AL85" s="38"/>
      <c r="AM85" s="38"/>
      <c r="AN85" s="38"/>
      <c r="AO85" s="38"/>
      <c r="AP85" s="38"/>
      <c r="AQ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4"/>
      <c r="BT85" s="38"/>
      <c r="BU85" s="38"/>
      <c r="BV85" s="38"/>
      <c r="BW85" s="38"/>
      <c r="BX85" s="38"/>
      <c r="BY85" s="36"/>
      <c r="BZ85" s="38"/>
      <c r="CA85" s="38"/>
    </row>
    <row r="86" spans="2:79" s="3" customFormat="1" ht="13.5" thickBot="1">
      <c r="B86" s="4" t="s">
        <v>82</v>
      </c>
      <c r="C86" s="56">
        <v>240000</v>
      </c>
      <c r="D86" s="38"/>
      <c r="E86" s="38"/>
      <c r="F86" s="38"/>
      <c r="G86" s="38"/>
      <c r="H86" s="38"/>
      <c r="I86" s="38"/>
      <c r="J86" s="38"/>
      <c r="K86" s="38"/>
      <c r="L86" s="38"/>
      <c r="M86" s="38"/>
      <c r="N86" s="34"/>
      <c r="O86" s="38"/>
      <c r="P86" s="38"/>
      <c r="Q86" s="38"/>
      <c r="R86" s="38"/>
      <c r="S86" s="38"/>
      <c r="T86" s="38"/>
      <c r="U86" s="38"/>
      <c r="V86" s="38"/>
      <c r="W86" s="38"/>
      <c r="X86" s="38"/>
      <c r="Y86" s="38"/>
      <c r="Z86" s="38"/>
      <c r="AA86" s="38"/>
      <c r="AB86" s="45"/>
      <c r="AC86" s="38"/>
      <c r="AD86" s="38"/>
      <c r="AE86" s="38"/>
      <c r="AF86" s="38"/>
      <c r="AG86" s="38"/>
      <c r="AH86" s="38"/>
      <c r="AI86" s="38"/>
      <c r="AJ86" s="38"/>
      <c r="AK86" s="38"/>
      <c r="AL86" s="38"/>
      <c r="AM86" s="38"/>
      <c r="AN86" s="38"/>
      <c r="AO86" s="38"/>
      <c r="AP86" s="38"/>
      <c r="AQ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4"/>
      <c r="BT86" s="38"/>
      <c r="BU86" s="38"/>
      <c r="BV86" s="38"/>
      <c r="BW86" s="38"/>
      <c r="BX86" s="38"/>
      <c r="BY86" s="36"/>
      <c r="BZ86" s="38"/>
      <c r="CA86" s="38"/>
    </row>
    <row r="87" spans="2:79" s="3" customFormat="1" ht="13.5" thickTop="1">
      <c r="B87" s="4"/>
      <c r="C87" s="34"/>
      <c r="D87" s="38"/>
      <c r="E87" s="38"/>
      <c r="F87" s="38"/>
      <c r="G87" s="38"/>
      <c r="H87" s="38"/>
      <c r="I87" s="38"/>
      <c r="J87" s="38"/>
      <c r="K87" s="38"/>
      <c r="L87" s="38"/>
      <c r="M87" s="38"/>
      <c r="N87" s="34"/>
      <c r="O87" s="38"/>
      <c r="P87" s="38"/>
      <c r="Q87" s="38"/>
      <c r="R87" s="38"/>
      <c r="S87" s="38"/>
      <c r="T87" s="38"/>
      <c r="U87" s="38"/>
      <c r="V87" s="38"/>
      <c r="W87" s="38"/>
      <c r="X87" s="38"/>
      <c r="Y87" s="38"/>
      <c r="Z87" s="38"/>
      <c r="AA87" s="38"/>
      <c r="AB87" s="45"/>
      <c r="AC87" s="38"/>
      <c r="AD87" s="38"/>
      <c r="AE87" s="38"/>
      <c r="AF87" s="38"/>
      <c r="AG87" s="38"/>
      <c r="AH87" s="38"/>
      <c r="AI87" s="38"/>
      <c r="AJ87" s="38"/>
      <c r="AK87" s="38"/>
      <c r="AL87" s="38"/>
      <c r="AM87" s="38"/>
      <c r="AN87" s="38"/>
      <c r="AO87" s="38"/>
      <c r="AP87" s="38"/>
      <c r="AQ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4"/>
      <c r="BT87" s="38"/>
      <c r="BU87" s="38"/>
      <c r="BV87" s="38"/>
      <c r="BW87" s="38"/>
      <c r="BX87" s="38"/>
      <c r="BY87" s="36"/>
      <c r="BZ87" s="38"/>
      <c r="CA87" s="38"/>
    </row>
    <row r="88" spans="2:79" s="3" customFormat="1" ht="12.75">
      <c r="B88" s="4" t="s">
        <v>83</v>
      </c>
      <c r="C88" s="34"/>
      <c r="D88" s="38"/>
      <c r="E88" s="38"/>
      <c r="F88" s="38"/>
      <c r="G88" s="38"/>
      <c r="H88" s="38"/>
      <c r="I88" s="38"/>
      <c r="J88" s="38"/>
      <c r="K88" s="38"/>
      <c r="L88" s="38"/>
      <c r="M88" s="38"/>
      <c r="N88" s="34"/>
      <c r="O88" s="38"/>
      <c r="P88" s="38"/>
      <c r="Q88" s="38"/>
      <c r="R88" s="38"/>
      <c r="S88" s="38"/>
      <c r="T88" s="38"/>
      <c r="U88" s="38"/>
      <c r="V88" s="38"/>
      <c r="W88" s="38"/>
      <c r="X88" s="38"/>
      <c r="Y88" s="38"/>
      <c r="Z88" s="38"/>
      <c r="AA88" s="38"/>
      <c r="AB88" s="45"/>
      <c r="AC88" s="38"/>
      <c r="AD88" s="38"/>
      <c r="AE88" s="38"/>
      <c r="AF88" s="38"/>
      <c r="AG88" s="38"/>
      <c r="AH88" s="38"/>
      <c r="AI88" s="38"/>
      <c r="AJ88" s="38"/>
      <c r="AK88" s="38"/>
      <c r="AL88" s="38"/>
      <c r="AM88" s="38"/>
      <c r="AN88" s="38"/>
      <c r="AO88" s="38"/>
      <c r="AP88" s="38"/>
      <c r="AQ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4"/>
      <c r="BT88" s="38"/>
      <c r="BU88" s="38"/>
      <c r="BV88" s="38"/>
      <c r="BW88" s="38"/>
      <c r="BX88" s="38"/>
      <c r="BY88" s="36"/>
      <c r="BZ88" s="38"/>
      <c r="CA88" s="38"/>
    </row>
    <row r="89" spans="2:79" s="3" customFormat="1" ht="13.5" thickBot="1">
      <c r="B89" s="4" t="s">
        <v>82</v>
      </c>
      <c r="C89" s="62">
        <f>(C84-C86)</f>
        <v>-157057.17333333334</v>
      </c>
      <c r="D89" s="38"/>
      <c r="E89" s="38"/>
      <c r="F89" s="38"/>
      <c r="G89" s="38"/>
      <c r="H89" s="38"/>
      <c r="I89" s="38"/>
      <c r="J89" s="38"/>
      <c r="K89" s="38"/>
      <c r="L89" s="38"/>
      <c r="M89" s="38"/>
      <c r="N89" s="34"/>
      <c r="O89" s="38"/>
      <c r="P89" s="38"/>
      <c r="Q89" s="38"/>
      <c r="R89" s="38"/>
      <c r="S89" s="38"/>
      <c r="T89" s="38"/>
      <c r="U89" s="38"/>
      <c r="V89" s="38"/>
      <c r="W89" s="38"/>
      <c r="X89" s="38"/>
      <c r="Y89" s="38"/>
      <c r="Z89" s="38"/>
      <c r="AA89" s="38"/>
      <c r="AB89" s="45"/>
      <c r="AC89" s="38"/>
      <c r="AD89" s="38"/>
      <c r="AE89" s="38"/>
      <c r="AF89" s="38"/>
      <c r="AG89" s="38"/>
      <c r="AH89" s="38"/>
      <c r="AI89" s="38"/>
      <c r="AJ89" s="38"/>
      <c r="AK89" s="38"/>
      <c r="AL89" s="38"/>
      <c r="AM89" s="38"/>
      <c r="AN89" s="38"/>
      <c r="AO89" s="38"/>
      <c r="AP89" s="38"/>
      <c r="AQ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4"/>
      <c r="BT89" s="38"/>
      <c r="BU89" s="38"/>
      <c r="BV89" s="38"/>
      <c r="BW89" s="38"/>
      <c r="BX89" s="38"/>
      <c r="BY89" s="36"/>
      <c r="BZ89" s="38"/>
      <c r="CA89" s="38"/>
    </row>
    <row r="90" spans="2:79" s="3" customFormat="1" ht="13.5" thickTop="1">
      <c r="B90" s="4"/>
      <c r="C90" s="34"/>
      <c r="D90" s="38"/>
      <c r="E90" s="38"/>
      <c r="F90" s="38"/>
      <c r="G90" s="38"/>
      <c r="H90" s="38"/>
      <c r="I90" s="38"/>
      <c r="J90" s="38"/>
      <c r="K90" s="38"/>
      <c r="L90" s="38"/>
      <c r="M90" s="38"/>
      <c r="N90" s="34"/>
      <c r="O90" s="38"/>
      <c r="P90" s="38"/>
      <c r="Q90" s="38"/>
      <c r="R90" s="38"/>
      <c r="S90" s="38"/>
      <c r="T90" s="38"/>
      <c r="U90" s="38"/>
      <c r="V90" s="38"/>
      <c r="W90" s="38"/>
      <c r="X90" s="38"/>
      <c r="Y90" s="38"/>
      <c r="Z90" s="38"/>
      <c r="AA90" s="38"/>
      <c r="AB90" s="45"/>
      <c r="AC90" s="38"/>
      <c r="AD90" s="38"/>
      <c r="AE90" s="38"/>
      <c r="AF90" s="38"/>
      <c r="AG90" s="38"/>
      <c r="AH90" s="38"/>
      <c r="AI90" s="38"/>
      <c r="AJ90" s="38"/>
      <c r="AK90" s="38"/>
      <c r="AL90" s="38"/>
      <c r="AM90" s="38"/>
      <c r="AN90" s="38"/>
      <c r="AO90" s="38"/>
      <c r="AP90" s="38"/>
      <c r="AQ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4"/>
      <c r="BT90" s="38"/>
      <c r="BU90" s="38"/>
      <c r="BV90" s="38"/>
      <c r="BW90" s="38"/>
      <c r="BX90" s="38"/>
      <c r="BY90" s="36"/>
      <c r="BZ90" s="38"/>
      <c r="CA90" s="38"/>
    </row>
    <row r="91" spans="2:79" s="3" customFormat="1" ht="12.75">
      <c r="B91" s="4"/>
      <c r="C91" s="34"/>
      <c r="D91" s="38"/>
      <c r="E91" s="38"/>
      <c r="F91" s="38"/>
      <c r="G91" s="38"/>
      <c r="H91" s="38"/>
      <c r="I91" s="38"/>
      <c r="J91" s="38"/>
      <c r="K91" s="38"/>
      <c r="L91" s="38"/>
      <c r="M91" s="38"/>
      <c r="N91" s="34"/>
      <c r="O91" s="38"/>
      <c r="P91" s="38"/>
      <c r="Q91" s="38"/>
      <c r="R91" s="38"/>
      <c r="S91" s="38"/>
      <c r="T91" s="38"/>
      <c r="U91" s="38"/>
      <c r="V91" s="38"/>
      <c r="W91" s="38"/>
      <c r="X91" s="38"/>
      <c r="Y91" s="38"/>
      <c r="Z91" s="38"/>
      <c r="AA91" s="38"/>
      <c r="AB91" s="45"/>
      <c r="AC91" s="38"/>
      <c r="AD91" s="38"/>
      <c r="AE91" s="38"/>
      <c r="AF91" s="38"/>
      <c r="AG91" s="38"/>
      <c r="AH91" s="38"/>
      <c r="AI91" s="38"/>
      <c r="AJ91" s="38"/>
      <c r="AK91" s="38"/>
      <c r="AL91" s="38"/>
      <c r="AM91" s="38"/>
      <c r="AN91" s="38"/>
      <c r="AO91" s="38"/>
      <c r="AP91" s="38"/>
      <c r="AQ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4"/>
      <c r="BT91" s="38"/>
      <c r="BU91" s="38"/>
      <c r="BV91" s="38"/>
      <c r="BW91" s="38"/>
      <c r="BX91" s="38"/>
      <c r="BY91" s="36"/>
      <c r="BZ91" s="38"/>
      <c r="CA91" s="38"/>
    </row>
    <row r="92" spans="2:79" s="3" customFormat="1" ht="12.75">
      <c r="B92" s="5"/>
      <c r="C92" s="34"/>
      <c r="D92" s="38"/>
      <c r="E92" s="38"/>
      <c r="F92" s="38"/>
      <c r="G92" s="38"/>
      <c r="H92" s="38"/>
      <c r="I92" s="38"/>
      <c r="J92" s="38"/>
      <c r="K92" s="38"/>
      <c r="L92" s="38"/>
      <c r="M92" s="38"/>
      <c r="N92" s="34"/>
      <c r="O92" s="38"/>
      <c r="P92" s="38"/>
      <c r="Q92" s="38"/>
      <c r="R92" s="38"/>
      <c r="S92" s="38"/>
      <c r="T92" s="38"/>
      <c r="U92" s="38"/>
      <c r="V92" s="38"/>
      <c r="W92" s="38"/>
      <c r="X92" s="38"/>
      <c r="Y92" s="38"/>
      <c r="Z92" s="38"/>
      <c r="AA92" s="38"/>
      <c r="AB92" s="45"/>
      <c r="AC92" s="38"/>
      <c r="AD92" s="38"/>
      <c r="AE92" s="38"/>
      <c r="AF92" s="38"/>
      <c r="AG92" s="38"/>
      <c r="AH92" s="38"/>
      <c r="AI92" s="38"/>
      <c r="AJ92" s="38"/>
      <c r="AK92" s="38"/>
      <c r="AL92" s="38"/>
      <c r="AM92" s="38"/>
      <c r="AN92" s="38"/>
      <c r="AO92" s="38"/>
      <c r="AP92" s="38"/>
      <c r="AQ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4"/>
      <c r="BT92" s="38"/>
      <c r="BU92" s="38"/>
      <c r="BV92" s="38"/>
      <c r="BW92" s="38"/>
      <c r="BX92" s="38"/>
      <c r="BY92" s="36"/>
      <c r="BZ92" s="38"/>
      <c r="CA92" s="38"/>
    </row>
    <row r="93" spans="2:79" s="3" customFormat="1" ht="12.75">
      <c r="B93" s="5"/>
      <c r="C93" s="34"/>
      <c r="D93" s="38"/>
      <c r="E93" s="38"/>
      <c r="F93" s="38"/>
      <c r="G93" s="38"/>
      <c r="H93" s="38"/>
      <c r="I93" s="38"/>
      <c r="J93" s="38"/>
      <c r="K93" s="38"/>
      <c r="L93" s="38"/>
      <c r="M93" s="38"/>
      <c r="N93" s="34"/>
      <c r="O93" s="38"/>
      <c r="P93" s="38"/>
      <c r="Q93" s="38"/>
      <c r="R93" s="38"/>
      <c r="S93" s="38"/>
      <c r="T93" s="38"/>
      <c r="U93" s="38"/>
      <c r="V93" s="38"/>
      <c r="W93" s="38"/>
      <c r="X93" s="38"/>
      <c r="Y93" s="38"/>
      <c r="Z93" s="38"/>
      <c r="AA93" s="38"/>
      <c r="AB93" s="45"/>
      <c r="AC93" s="38"/>
      <c r="AD93" s="38"/>
      <c r="AE93" s="38"/>
      <c r="AF93" s="38"/>
      <c r="AG93" s="38"/>
      <c r="AH93" s="38"/>
      <c r="AI93" s="38"/>
      <c r="AJ93" s="38"/>
      <c r="AK93" s="38"/>
      <c r="AL93" s="38"/>
      <c r="AM93" s="38"/>
      <c r="AN93" s="38"/>
      <c r="AO93" s="38"/>
      <c r="AP93" s="38"/>
      <c r="AQ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4"/>
      <c r="BT93" s="38"/>
      <c r="BU93" s="38"/>
      <c r="BV93" s="38"/>
      <c r="BW93" s="38"/>
      <c r="BX93" s="38"/>
      <c r="BY93" s="36"/>
      <c r="BZ93" s="38"/>
      <c r="CA93" s="38"/>
    </row>
    <row r="94" spans="2:79" s="3" customFormat="1" ht="12.75">
      <c r="B94" s="61" t="s">
        <v>29</v>
      </c>
      <c r="C94" s="34"/>
      <c r="D94" s="38"/>
      <c r="E94" s="38"/>
      <c r="F94" s="38"/>
      <c r="G94" s="38"/>
      <c r="H94" s="38"/>
      <c r="I94" s="38"/>
      <c r="J94" s="38"/>
      <c r="K94" s="38"/>
      <c r="L94" s="38"/>
      <c r="M94" s="38"/>
      <c r="N94" s="34"/>
      <c r="O94" s="38"/>
      <c r="P94" s="38"/>
      <c r="Q94" s="38"/>
      <c r="R94" s="38"/>
      <c r="S94" s="38"/>
      <c r="T94" s="38"/>
      <c r="U94" s="38"/>
      <c r="V94" s="38"/>
      <c r="W94" s="38"/>
      <c r="X94" s="38"/>
      <c r="Y94" s="38"/>
      <c r="Z94" s="38"/>
      <c r="AA94" s="38"/>
      <c r="AB94" s="45"/>
      <c r="AC94" s="38"/>
      <c r="AD94" s="38"/>
      <c r="AE94" s="38"/>
      <c r="AF94" s="38"/>
      <c r="AG94" s="38"/>
      <c r="AH94" s="38"/>
      <c r="AI94" s="38"/>
      <c r="AJ94" s="38"/>
      <c r="AK94" s="38"/>
      <c r="AL94" s="38"/>
      <c r="AM94" s="38"/>
      <c r="AN94" s="38"/>
      <c r="AO94" s="38"/>
      <c r="AP94" s="38"/>
      <c r="AQ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4"/>
      <c r="BT94" s="38"/>
      <c r="BU94" s="38"/>
      <c r="BV94" s="38"/>
      <c r="BW94" s="38"/>
      <c r="BX94" s="38"/>
      <c r="BY94" s="36"/>
      <c r="BZ94" s="38"/>
      <c r="CA94" s="38"/>
    </row>
    <row r="95" spans="2:79" s="3" customFormat="1" ht="12.75">
      <c r="B95" s="11"/>
      <c r="C95" s="34"/>
      <c r="D95" s="38"/>
      <c r="E95" s="38"/>
      <c r="F95" s="38"/>
      <c r="G95" s="38"/>
      <c r="H95" s="38"/>
      <c r="I95" s="38"/>
      <c r="J95" s="38"/>
      <c r="K95" s="38"/>
      <c r="L95" s="38"/>
      <c r="M95" s="38"/>
      <c r="N95" s="34"/>
      <c r="O95" s="38"/>
      <c r="P95" s="38"/>
      <c r="Q95" s="38"/>
      <c r="R95" s="38"/>
      <c r="S95" s="38"/>
      <c r="T95" s="38"/>
      <c r="U95" s="38"/>
      <c r="V95" s="38"/>
      <c r="W95" s="38"/>
      <c r="X95" s="38"/>
      <c r="Y95" s="38"/>
      <c r="Z95" s="38"/>
      <c r="AA95" s="38"/>
      <c r="AB95" s="45"/>
      <c r="AC95" s="38"/>
      <c r="AD95" s="38"/>
      <c r="AE95" s="38"/>
      <c r="AF95" s="38"/>
      <c r="AG95" s="38"/>
      <c r="AH95" s="38"/>
      <c r="AI95" s="38"/>
      <c r="AJ95" s="38"/>
      <c r="AK95" s="38"/>
      <c r="AL95" s="38"/>
      <c r="AM95" s="38"/>
      <c r="AN95" s="38"/>
      <c r="AO95" s="38"/>
      <c r="AP95" s="38"/>
      <c r="AQ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4"/>
      <c r="BT95" s="38"/>
      <c r="BU95" s="38"/>
      <c r="BV95" s="38"/>
      <c r="BW95" s="38"/>
      <c r="BX95" s="38"/>
      <c r="BY95" s="36"/>
      <c r="BZ95" s="38"/>
      <c r="CA95" s="38"/>
    </row>
    <row r="96" spans="2:79" s="3" customFormat="1" ht="119.25" customHeight="1">
      <c r="B96" s="13" t="s">
        <v>99</v>
      </c>
      <c r="C96" s="34"/>
      <c r="D96" s="38"/>
      <c r="E96" s="38"/>
      <c r="F96" s="38"/>
      <c r="G96" s="38"/>
      <c r="H96" s="38"/>
      <c r="I96" s="38"/>
      <c r="J96" s="38"/>
      <c r="K96" s="38"/>
      <c r="L96" s="38"/>
      <c r="M96" s="38"/>
      <c r="N96" s="34"/>
      <c r="O96" s="38"/>
      <c r="P96" s="38"/>
      <c r="Q96" s="38"/>
      <c r="R96" s="38"/>
      <c r="S96" s="38"/>
      <c r="T96" s="38"/>
      <c r="U96" s="38"/>
      <c r="V96" s="38"/>
      <c r="W96" s="38"/>
      <c r="X96" s="38"/>
      <c r="Y96" s="38"/>
      <c r="Z96" s="38"/>
      <c r="AA96" s="38"/>
      <c r="AB96" s="45"/>
      <c r="AC96" s="38"/>
      <c r="AD96" s="38"/>
      <c r="AE96" s="38"/>
      <c r="AF96" s="38"/>
      <c r="AG96" s="38"/>
      <c r="AH96" s="38"/>
      <c r="AI96" s="38"/>
      <c r="AJ96" s="38"/>
      <c r="AK96" s="38"/>
      <c r="AL96" s="38"/>
      <c r="AM96" s="38"/>
      <c r="AN96" s="38"/>
      <c r="AO96" s="38"/>
      <c r="AP96" s="38"/>
      <c r="AQ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4"/>
      <c r="BT96" s="38"/>
      <c r="BU96" s="38"/>
      <c r="BV96" s="38"/>
      <c r="BW96" s="38"/>
      <c r="BX96" s="38"/>
      <c r="BY96" s="36"/>
      <c r="BZ96" s="38"/>
      <c r="CA96" s="38"/>
    </row>
    <row r="97" spans="2:79" s="3" customFormat="1" ht="12.75">
      <c r="B97" s="12"/>
      <c r="C97" s="34"/>
      <c r="D97" s="38"/>
      <c r="E97" s="38"/>
      <c r="F97" s="38"/>
      <c r="G97" s="38"/>
      <c r="H97" s="38"/>
      <c r="I97" s="38"/>
      <c r="J97" s="38"/>
      <c r="K97" s="38"/>
      <c r="L97" s="38"/>
      <c r="M97" s="38"/>
      <c r="N97" s="34"/>
      <c r="O97" s="38"/>
      <c r="P97" s="38"/>
      <c r="Q97" s="38"/>
      <c r="R97" s="38"/>
      <c r="S97" s="38"/>
      <c r="T97" s="38"/>
      <c r="U97" s="38"/>
      <c r="V97" s="38"/>
      <c r="W97" s="38"/>
      <c r="X97" s="38"/>
      <c r="Y97" s="38"/>
      <c r="Z97" s="38"/>
      <c r="AA97" s="38"/>
      <c r="AB97" s="45"/>
      <c r="AC97" s="38"/>
      <c r="AD97" s="38"/>
      <c r="AE97" s="38"/>
      <c r="AF97" s="38"/>
      <c r="AG97" s="38"/>
      <c r="AH97" s="38"/>
      <c r="AI97" s="38"/>
      <c r="AJ97" s="38"/>
      <c r="AK97" s="38"/>
      <c r="AL97" s="38"/>
      <c r="AM97" s="38"/>
      <c r="AN97" s="38"/>
      <c r="AO97" s="38"/>
      <c r="AP97" s="38"/>
      <c r="AQ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4"/>
      <c r="BT97" s="38"/>
      <c r="BU97" s="38"/>
      <c r="BV97" s="38"/>
      <c r="BW97" s="38"/>
      <c r="BX97" s="38"/>
      <c r="BY97" s="36"/>
      <c r="BZ97" s="38"/>
      <c r="CA97" s="38"/>
    </row>
    <row r="98" spans="2:79" s="3" customFormat="1" ht="76.5">
      <c r="B98" s="12" t="s">
        <v>85</v>
      </c>
      <c r="C98" s="34"/>
      <c r="D98" s="38"/>
      <c r="E98" s="38"/>
      <c r="F98" s="38"/>
      <c r="G98" s="38"/>
      <c r="H98" s="38"/>
      <c r="I98" s="38"/>
      <c r="J98" s="38"/>
      <c r="K98" s="38"/>
      <c r="L98" s="38"/>
      <c r="M98" s="38"/>
      <c r="N98" s="34"/>
      <c r="O98" s="38"/>
      <c r="P98" s="38"/>
      <c r="Q98" s="38"/>
      <c r="R98" s="38"/>
      <c r="S98" s="38"/>
      <c r="T98" s="38"/>
      <c r="U98" s="38"/>
      <c r="V98" s="38"/>
      <c r="W98" s="38"/>
      <c r="X98" s="38"/>
      <c r="Y98" s="38"/>
      <c r="Z98" s="38"/>
      <c r="AA98" s="38"/>
      <c r="AB98" s="45"/>
      <c r="AC98" s="38"/>
      <c r="AD98" s="38"/>
      <c r="AE98" s="38"/>
      <c r="AF98" s="38"/>
      <c r="AG98" s="38"/>
      <c r="AH98" s="38"/>
      <c r="AI98" s="38"/>
      <c r="AJ98" s="38"/>
      <c r="AK98" s="38"/>
      <c r="AL98" s="38"/>
      <c r="AM98" s="38"/>
      <c r="AN98" s="38"/>
      <c r="AO98" s="38"/>
      <c r="AP98" s="38"/>
      <c r="AQ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4"/>
      <c r="BT98" s="38"/>
      <c r="BU98" s="38"/>
      <c r="BV98" s="38"/>
      <c r="BW98" s="38"/>
      <c r="BX98" s="38"/>
      <c r="BY98" s="36"/>
      <c r="BZ98" s="38"/>
      <c r="CA98" s="38"/>
    </row>
    <row r="99" spans="2:79" s="3" customFormat="1" ht="12.75">
      <c r="B99" s="11"/>
      <c r="C99" s="34"/>
      <c r="D99" s="38"/>
      <c r="E99" s="38"/>
      <c r="F99" s="38"/>
      <c r="G99" s="38"/>
      <c r="H99" s="38"/>
      <c r="I99" s="38"/>
      <c r="J99" s="38"/>
      <c r="K99" s="38"/>
      <c r="L99" s="38"/>
      <c r="M99" s="38"/>
      <c r="N99" s="34"/>
      <c r="O99" s="38"/>
      <c r="P99" s="38"/>
      <c r="Q99" s="38"/>
      <c r="R99" s="38"/>
      <c r="S99" s="38"/>
      <c r="T99" s="38"/>
      <c r="U99" s="38"/>
      <c r="V99" s="38"/>
      <c r="W99" s="38"/>
      <c r="X99" s="38"/>
      <c r="Y99" s="38"/>
      <c r="Z99" s="38"/>
      <c r="AA99" s="38"/>
      <c r="AB99" s="45"/>
      <c r="AC99" s="38"/>
      <c r="AD99" s="38"/>
      <c r="AE99" s="38"/>
      <c r="AF99" s="38"/>
      <c r="AG99" s="38"/>
      <c r="AH99" s="38"/>
      <c r="AI99" s="38"/>
      <c r="AJ99" s="38"/>
      <c r="AK99" s="38"/>
      <c r="AL99" s="38"/>
      <c r="AM99" s="38"/>
      <c r="AN99" s="38"/>
      <c r="AO99" s="38"/>
      <c r="AP99" s="38"/>
      <c r="AQ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4"/>
      <c r="BT99" s="38"/>
      <c r="BU99" s="38"/>
      <c r="BV99" s="38"/>
      <c r="BW99" s="38"/>
      <c r="BX99" s="38"/>
      <c r="BY99" s="36"/>
      <c r="BZ99" s="38"/>
      <c r="CA99" s="38"/>
    </row>
    <row r="100" spans="2:79" s="3" customFormat="1" ht="168.75" customHeight="1">
      <c r="B100" s="23" t="s">
        <v>84</v>
      </c>
      <c r="C100" s="34"/>
      <c r="D100" s="38"/>
      <c r="E100" s="38"/>
      <c r="F100" s="38"/>
      <c r="G100" s="38"/>
      <c r="H100" s="38"/>
      <c r="I100" s="38"/>
      <c r="J100" s="38"/>
      <c r="K100" s="38"/>
      <c r="L100" s="38"/>
      <c r="M100" s="38"/>
      <c r="N100" s="34"/>
      <c r="O100" s="38"/>
      <c r="P100" s="38"/>
      <c r="Q100" s="38"/>
      <c r="R100" s="38"/>
      <c r="S100" s="38"/>
      <c r="T100" s="38"/>
      <c r="U100" s="38"/>
      <c r="V100" s="38"/>
      <c r="W100" s="38"/>
      <c r="X100" s="38"/>
      <c r="Y100" s="38"/>
      <c r="Z100" s="38"/>
      <c r="AA100" s="38"/>
      <c r="AB100" s="45"/>
      <c r="AC100" s="38"/>
      <c r="AD100" s="38"/>
      <c r="AE100" s="38"/>
      <c r="AF100" s="38"/>
      <c r="AG100" s="38"/>
      <c r="AH100" s="38"/>
      <c r="AI100" s="38"/>
      <c r="AJ100" s="38"/>
      <c r="AK100" s="38"/>
      <c r="AL100" s="38"/>
      <c r="AM100" s="38"/>
      <c r="AN100" s="38"/>
      <c r="AO100" s="38"/>
      <c r="AP100" s="38"/>
      <c r="AQ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4"/>
      <c r="BT100" s="38"/>
      <c r="BU100" s="38"/>
      <c r="BV100" s="38"/>
      <c r="BW100" s="38"/>
      <c r="BX100" s="38"/>
      <c r="BY100" s="36"/>
      <c r="BZ100" s="38"/>
      <c r="CA100" s="38"/>
    </row>
    <row r="101" spans="2:79" s="3" customFormat="1" ht="12.75">
      <c r="B101" s="11"/>
      <c r="C101" s="34"/>
      <c r="D101" s="38"/>
      <c r="E101" s="38"/>
      <c r="F101" s="38"/>
      <c r="G101" s="38"/>
      <c r="H101" s="38"/>
      <c r="I101" s="38"/>
      <c r="J101" s="38"/>
      <c r="K101" s="38"/>
      <c r="L101" s="38"/>
      <c r="M101" s="38"/>
      <c r="N101" s="34"/>
      <c r="O101" s="38"/>
      <c r="P101" s="38"/>
      <c r="Q101" s="38"/>
      <c r="R101" s="38"/>
      <c r="S101" s="38"/>
      <c r="T101" s="38"/>
      <c r="U101" s="38"/>
      <c r="V101" s="38"/>
      <c r="W101" s="38"/>
      <c r="X101" s="38"/>
      <c r="Y101" s="38"/>
      <c r="Z101" s="38"/>
      <c r="AA101" s="38"/>
      <c r="AB101" s="45"/>
      <c r="AC101" s="38"/>
      <c r="AD101" s="38"/>
      <c r="AE101" s="38"/>
      <c r="AF101" s="38"/>
      <c r="AG101" s="38"/>
      <c r="AH101" s="38"/>
      <c r="AI101" s="38"/>
      <c r="AJ101" s="38"/>
      <c r="AK101" s="38"/>
      <c r="AL101" s="38"/>
      <c r="AM101" s="38"/>
      <c r="AN101" s="38"/>
      <c r="AO101" s="38"/>
      <c r="AP101" s="38"/>
      <c r="AQ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4"/>
      <c r="BT101" s="38"/>
      <c r="BU101" s="38"/>
      <c r="BV101" s="38"/>
      <c r="BW101" s="38"/>
      <c r="BX101" s="38"/>
      <c r="BY101" s="36"/>
      <c r="BZ101" s="38"/>
      <c r="CA101" s="38"/>
    </row>
    <row r="102" spans="2:79" s="3" customFormat="1" ht="135.75" customHeight="1">
      <c r="B102" s="13" t="s">
        <v>115</v>
      </c>
      <c r="C102" s="34"/>
      <c r="D102" s="38"/>
      <c r="E102" s="38"/>
      <c r="F102" s="38"/>
      <c r="G102" s="38"/>
      <c r="H102" s="38"/>
      <c r="I102" s="38"/>
      <c r="J102" s="38"/>
      <c r="K102" s="38"/>
      <c r="L102" s="38"/>
      <c r="M102" s="38"/>
      <c r="N102" s="34"/>
      <c r="O102" s="38"/>
      <c r="P102" s="38"/>
      <c r="Q102" s="38"/>
      <c r="R102" s="38"/>
      <c r="S102" s="38"/>
      <c r="T102" s="38"/>
      <c r="U102" s="38"/>
      <c r="V102" s="38"/>
      <c r="W102" s="38"/>
      <c r="X102" s="38"/>
      <c r="Y102" s="38"/>
      <c r="Z102" s="38"/>
      <c r="AA102" s="38"/>
      <c r="AB102" s="45"/>
      <c r="AC102" s="38"/>
      <c r="AD102" s="38"/>
      <c r="AE102" s="38"/>
      <c r="AF102" s="38"/>
      <c r="AG102" s="38"/>
      <c r="AH102" s="38"/>
      <c r="AI102" s="38"/>
      <c r="AJ102" s="38"/>
      <c r="AK102" s="38"/>
      <c r="AL102" s="38"/>
      <c r="AM102" s="38"/>
      <c r="AN102" s="38"/>
      <c r="AO102" s="38"/>
      <c r="AP102" s="38"/>
      <c r="AQ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4"/>
      <c r="BT102" s="38"/>
      <c r="BU102" s="38"/>
      <c r="BV102" s="38"/>
      <c r="BW102" s="38"/>
      <c r="BX102" s="38"/>
      <c r="BY102" s="36"/>
      <c r="BZ102" s="38"/>
      <c r="CA102" s="38"/>
    </row>
    <row r="103" spans="2:79" s="3" customFormat="1" ht="12.75">
      <c r="B103" s="11"/>
      <c r="C103" s="34"/>
      <c r="D103" s="38"/>
      <c r="E103" s="38"/>
      <c r="F103" s="38"/>
      <c r="G103" s="38"/>
      <c r="H103" s="38"/>
      <c r="I103" s="38"/>
      <c r="J103" s="38"/>
      <c r="K103" s="38"/>
      <c r="L103" s="38"/>
      <c r="M103" s="38"/>
      <c r="N103" s="34"/>
      <c r="O103" s="38"/>
      <c r="P103" s="38"/>
      <c r="Q103" s="38"/>
      <c r="R103" s="38"/>
      <c r="S103" s="38"/>
      <c r="T103" s="38"/>
      <c r="U103" s="38"/>
      <c r="V103" s="38"/>
      <c r="W103" s="38"/>
      <c r="X103" s="38"/>
      <c r="Y103" s="38"/>
      <c r="Z103" s="38"/>
      <c r="AA103" s="38"/>
      <c r="AB103" s="45"/>
      <c r="AC103" s="38"/>
      <c r="AD103" s="38"/>
      <c r="AE103" s="38"/>
      <c r="AF103" s="38"/>
      <c r="AG103" s="38"/>
      <c r="AH103" s="38"/>
      <c r="AI103" s="38"/>
      <c r="AJ103" s="38"/>
      <c r="AK103" s="38"/>
      <c r="AL103" s="38"/>
      <c r="AM103" s="38"/>
      <c r="AN103" s="38"/>
      <c r="AO103" s="38"/>
      <c r="AP103" s="38"/>
      <c r="AQ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4"/>
      <c r="BT103" s="38"/>
      <c r="BU103" s="38"/>
      <c r="BV103" s="38"/>
      <c r="BW103" s="38"/>
      <c r="BX103" s="38"/>
      <c r="BY103" s="36"/>
      <c r="BZ103" s="38"/>
      <c r="CA103" s="38"/>
    </row>
    <row r="104" spans="2:79" s="5" customFormat="1" ht="25.5">
      <c r="B104" s="12" t="s">
        <v>41</v>
      </c>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4"/>
      <c r="BT104" s="36"/>
      <c r="BU104" s="36"/>
      <c r="BV104" s="36"/>
      <c r="BW104" s="36"/>
      <c r="BX104" s="36"/>
      <c r="BY104" s="36"/>
      <c r="BZ104" s="36"/>
      <c r="CA104" s="36"/>
    </row>
    <row r="105" spans="3:79" s="3" customFormat="1" ht="12.75">
      <c r="C105" s="34"/>
      <c r="D105" s="38"/>
      <c r="E105" s="38"/>
      <c r="F105" s="38"/>
      <c r="G105" s="46"/>
      <c r="H105" s="38"/>
      <c r="I105" s="38"/>
      <c r="J105" s="38"/>
      <c r="K105" s="38"/>
      <c r="L105" s="38"/>
      <c r="M105" s="38"/>
      <c r="N105" s="34"/>
      <c r="O105" s="38"/>
      <c r="P105" s="38"/>
      <c r="Q105" s="38"/>
      <c r="R105" s="38"/>
      <c r="S105" s="38"/>
      <c r="T105" s="38"/>
      <c r="U105" s="38"/>
      <c r="V105" s="38"/>
      <c r="W105" s="38"/>
      <c r="X105" s="38"/>
      <c r="Y105" s="38"/>
      <c r="Z105" s="38"/>
      <c r="AA105" s="38"/>
      <c r="AB105" s="45"/>
      <c r="AC105" s="38"/>
      <c r="AD105" s="38"/>
      <c r="AE105" s="38"/>
      <c r="AF105" s="38"/>
      <c r="AG105" s="38"/>
      <c r="AH105" s="38"/>
      <c r="AI105" s="38"/>
      <c r="AJ105" s="38"/>
      <c r="AK105" s="38"/>
      <c r="AL105" s="38"/>
      <c r="AM105" s="38"/>
      <c r="AN105" s="38"/>
      <c r="AO105" s="38"/>
      <c r="AP105" s="38"/>
      <c r="AQ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4"/>
      <c r="BT105" s="38"/>
      <c r="BU105" s="38"/>
      <c r="BV105" s="38"/>
      <c r="BW105" s="38"/>
      <c r="BX105" s="38"/>
      <c r="BY105" s="36"/>
      <c r="BZ105" s="38"/>
      <c r="CA105" s="38"/>
    </row>
    <row r="106" spans="2:79" s="3" customFormat="1" ht="164.25" customHeight="1">
      <c r="B106" s="23" t="s">
        <v>105</v>
      </c>
      <c r="C106" s="34"/>
      <c r="D106" s="38"/>
      <c r="E106" s="38"/>
      <c r="F106" s="38"/>
      <c r="G106" s="38"/>
      <c r="H106" s="38"/>
      <c r="I106" s="38"/>
      <c r="J106" s="38"/>
      <c r="K106" s="38"/>
      <c r="L106" s="38"/>
      <c r="M106" s="38"/>
      <c r="N106" s="34"/>
      <c r="O106" s="38"/>
      <c r="P106" s="38"/>
      <c r="Q106" s="38"/>
      <c r="R106" s="38"/>
      <c r="S106" s="38"/>
      <c r="T106" s="38"/>
      <c r="U106" s="38"/>
      <c r="V106" s="38"/>
      <c r="W106" s="38"/>
      <c r="X106" s="38"/>
      <c r="Y106" s="38"/>
      <c r="Z106" s="38"/>
      <c r="AA106" s="38"/>
      <c r="AB106" s="45"/>
      <c r="AC106" s="38"/>
      <c r="AD106" s="38"/>
      <c r="AE106" s="38"/>
      <c r="AF106" s="38"/>
      <c r="AG106" s="38"/>
      <c r="AH106" s="38"/>
      <c r="AI106" s="38"/>
      <c r="AJ106" s="38"/>
      <c r="AK106" s="38"/>
      <c r="AL106" s="38"/>
      <c r="AM106" s="38"/>
      <c r="AO106" s="38"/>
      <c r="AP106" s="38"/>
      <c r="AQ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4"/>
      <c r="BT106" s="38"/>
      <c r="BU106" s="38"/>
      <c r="BV106" s="38"/>
      <c r="BW106" s="38"/>
      <c r="BX106" s="38"/>
      <c r="BY106" s="36"/>
      <c r="BZ106" s="38"/>
      <c r="CA106" s="38"/>
    </row>
    <row r="107" spans="2:79" s="3" customFormat="1" ht="12.75">
      <c r="B107" s="23"/>
      <c r="C107" s="34"/>
      <c r="D107" s="38"/>
      <c r="E107" s="38"/>
      <c r="F107" s="38"/>
      <c r="G107" s="38"/>
      <c r="H107" s="38"/>
      <c r="I107" s="38"/>
      <c r="J107" s="38"/>
      <c r="K107" s="38"/>
      <c r="L107" s="38"/>
      <c r="M107" s="38"/>
      <c r="N107" s="34"/>
      <c r="O107" s="38"/>
      <c r="P107" s="38"/>
      <c r="Q107" s="38"/>
      <c r="R107" s="38"/>
      <c r="S107" s="38"/>
      <c r="T107" s="38"/>
      <c r="U107" s="38"/>
      <c r="V107" s="38"/>
      <c r="W107" s="38"/>
      <c r="X107" s="38"/>
      <c r="Y107" s="38"/>
      <c r="Z107" s="38"/>
      <c r="AA107" s="38"/>
      <c r="AB107" s="45"/>
      <c r="AC107" s="38"/>
      <c r="AD107" s="38"/>
      <c r="AE107" s="38"/>
      <c r="AF107" s="38"/>
      <c r="AG107" s="38"/>
      <c r="AH107" s="38"/>
      <c r="AI107" s="38"/>
      <c r="AJ107" s="38"/>
      <c r="AK107" s="38"/>
      <c r="AL107" s="38"/>
      <c r="AM107" s="38"/>
      <c r="AN107" s="23"/>
      <c r="AO107" s="38"/>
      <c r="AP107" s="38"/>
      <c r="AQ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4"/>
      <c r="BT107" s="38"/>
      <c r="BU107" s="38"/>
      <c r="BV107" s="38"/>
      <c r="BW107" s="38"/>
      <c r="BX107" s="38"/>
      <c r="BY107" s="36"/>
      <c r="BZ107" s="38"/>
      <c r="CA107" s="38"/>
    </row>
    <row r="108" spans="2:79" s="3" customFormat="1" ht="176.25" customHeight="1">
      <c r="B108" s="23" t="s">
        <v>116</v>
      </c>
      <c r="C108" s="34"/>
      <c r="D108" s="38"/>
      <c r="E108" s="38"/>
      <c r="F108" s="38"/>
      <c r="G108" s="38"/>
      <c r="H108" s="38"/>
      <c r="I108" s="38"/>
      <c r="J108" s="38"/>
      <c r="K108" s="38"/>
      <c r="L108" s="38"/>
      <c r="M108" s="38"/>
      <c r="N108" s="34"/>
      <c r="O108" s="38"/>
      <c r="P108" s="38"/>
      <c r="Q108" s="38"/>
      <c r="R108" s="38"/>
      <c r="S108" s="38"/>
      <c r="T108" s="38"/>
      <c r="U108" s="38"/>
      <c r="V108" s="38"/>
      <c r="W108" s="38"/>
      <c r="X108" s="38"/>
      <c r="Y108" s="38"/>
      <c r="Z108" s="38"/>
      <c r="AA108" s="38"/>
      <c r="AB108" s="45"/>
      <c r="AC108" s="38"/>
      <c r="AD108" s="38"/>
      <c r="AE108" s="38"/>
      <c r="AF108" s="38"/>
      <c r="AG108" s="38"/>
      <c r="AH108" s="38"/>
      <c r="AI108" s="38"/>
      <c r="AJ108" s="38"/>
      <c r="AK108" s="38"/>
      <c r="AL108" s="38"/>
      <c r="AM108" s="38"/>
      <c r="AN108" s="23"/>
      <c r="AO108" s="38"/>
      <c r="AP108" s="38"/>
      <c r="AQ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4"/>
      <c r="BT108" s="38"/>
      <c r="BU108" s="38"/>
      <c r="BV108" s="38"/>
      <c r="BW108" s="38"/>
      <c r="BX108" s="38"/>
      <c r="BY108" s="36"/>
      <c r="BZ108" s="38"/>
      <c r="CA108" s="38"/>
    </row>
    <row r="109" spans="3:79" s="3" customFormat="1" ht="12.75">
      <c r="C109" s="34"/>
      <c r="D109" s="38"/>
      <c r="E109" s="38"/>
      <c r="F109" s="38"/>
      <c r="G109" s="38"/>
      <c r="H109" s="38"/>
      <c r="I109" s="38"/>
      <c r="J109" s="38"/>
      <c r="K109" s="38"/>
      <c r="L109" s="38"/>
      <c r="M109" s="38"/>
      <c r="N109" s="34"/>
      <c r="O109" s="38"/>
      <c r="P109" s="38"/>
      <c r="Q109" s="38"/>
      <c r="R109" s="38"/>
      <c r="S109" s="38"/>
      <c r="T109" s="38"/>
      <c r="U109" s="38"/>
      <c r="V109" s="38"/>
      <c r="W109" s="38"/>
      <c r="X109" s="38"/>
      <c r="Y109" s="38"/>
      <c r="Z109" s="38"/>
      <c r="AA109" s="38"/>
      <c r="AB109" s="45"/>
      <c r="AC109" s="38"/>
      <c r="AD109" s="38"/>
      <c r="AE109" s="38"/>
      <c r="AF109" s="38"/>
      <c r="AG109" s="38"/>
      <c r="AH109" s="38"/>
      <c r="AI109" s="38"/>
      <c r="AJ109" s="38"/>
      <c r="AK109" s="38"/>
      <c r="AL109" s="38"/>
      <c r="AM109" s="38"/>
      <c r="AN109" s="38"/>
      <c r="AO109" s="38"/>
      <c r="AP109" s="38"/>
      <c r="AQ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4"/>
      <c r="BT109" s="38"/>
      <c r="BU109" s="38"/>
      <c r="BV109" s="38"/>
      <c r="BW109" s="38"/>
      <c r="BX109" s="38"/>
      <c r="BY109" s="36"/>
      <c r="BZ109" s="38"/>
      <c r="CA109" s="38"/>
    </row>
    <row r="110" spans="2:79" s="3" customFormat="1" ht="110.25" customHeight="1">
      <c r="B110" s="13" t="s">
        <v>68</v>
      </c>
      <c r="C110" s="34"/>
      <c r="D110" s="38"/>
      <c r="E110" s="38"/>
      <c r="F110" s="38"/>
      <c r="G110" s="38"/>
      <c r="H110" s="38"/>
      <c r="I110" s="38"/>
      <c r="J110" s="38"/>
      <c r="K110" s="38"/>
      <c r="L110" s="38"/>
      <c r="M110" s="38"/>
      <c r="N110" s="34"/>
      <c r="O110" s="38"/>
      <c r="P110" s="38"/>
      <c r="Q110" s="38"/>
      <c r="R110" s="38"/>
      <c r="S110" s="38"/>
      <c r="T110" s="38"/>
      <c r="U110" s="38"/>
      <c r="V110" s="38"/>
      <c r="W110" s="38"/>
      <c r="X110" s="38"/>
      <c r="Y110" s="38"/>
      <c r="Z110" s="38"/>
      <c r="AA110" s="38"/>
      <c r="AB110" s="45"/>
      <c r="AC110" s="38"/>
      <c r="AD110" s="38"/>
      <c r="AE110" s="38"/>
      <c r="AF110" s="38"/>
      <c r="AG110" s="38"/>
      <c r="AH110" s="38"/>
      <c r="AI110" s="38"/>
      <c r="AJ110" s="38"/>
      <c r="AK110" s="38"/>
      <c r="AL110" s="38"/>
      <c r="AM110" s="38"/>
      <c r="AN110" s="38"/>
      <c r="AO110" s="38"/>
      <c r="AP110" s="38"/>
      <c r="AQ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4"/>
      <c r="BT110" s="38"/>
      <c r="BU110" s="38"/>
      <c r="BV110" s="38"/>
      <c r="BW110" s="38"/>
      <c r="BX110" s="38"/>
      <c r="BY110" s="36"/>
      <c r="BZ110" s="38"/>
      <c r="CA110" s="38"/>
    </row>
    <row r="111" spans="2:79" s="3" customFormat="1" ht="12.75">
      <c r="B111" s="13"/>
      <c r="C111" s="34"/>
      <c r="D111" s="38"/>
      <c r="E111" s="38"/>
      <c r="F111" s="38"/>
      <c r="G111" s="38"/>
      <c r="H111" s="38"/>
      <c r="I111" s="38"/>
      <c r="J111" s="38"/>
      <c r="K111" s="38"/>
      <c r="L111" s="38"/>
      <c r="M111" s="38"/>
      <c r="N111" s="34"/>
      <c r="O111" s="38"/>
      <c r="P111" s="38"/>
      <c r="Q111" s="38"/>
      <c r="R111" s="38"/>
      <c r="S111" s="38"/>
      <c r="T111" s="38"/>
      <c r="U111" s="38"/>
      <c r="V111" s="38"/>
      <c r="W111" s="38"/>
      <c r="X111" s="38"/>
      <c r="Y111" s="38"/>
      <c r="Z111" s="38"/>
      <c r="AA111" s="38"/>
      <c r="AB111" s="45"/>
      <c r="AC111" s="38"/>
      <c r="AD111" s="38"/>
      <c r="AE111" s="38"/>
      <c r="AF111" s="38"/>
      <c r="AG111" s="38"/>
      <c r="AH111" s="38"/>
      <c r="AI111" s="38"/>
      <c r="AJ111" s="38"/>
      <c r="AK111" s="38"/>
      <c r="AL111" s="38"/>
      <c r="AM111" s="38"/>
      <c r="AN111" s="38"/>
      <c r="AO111" s="38"/>
      <c r="AP111" s="38"/>
      <c r="AQ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4"/>
      <c r="BT111" s="38"/>
      <c r="BU111" s="38"/>
      <c r="BV111" s="38"/>
      <c r="BW111" s="38"/>
      <c r="BX111" s="38"/>
      <c r="BY111" s="36"/>
      <c r="BZ111" s="38"/>
      <c r="CA111" s="38"/>
    </row>
    <row r="112" spans="2:79" s="3" customFormat="1" ht="38.25">
      <c r="B112" s="13" t="s">
        <v>50</v>
      </c>
      <c r="C112" s="34"/>
      <c r="D112" s="38"/>
      <c r="E112" s="38"/>
      <c r="F112" s="38"/>
      <c r="G112" s="38"/>
      <c r="H112" s="38"/>
      <c r="I112" s="38"/>
      <c r="J112" s="38"/>
      <c r="K112" s="38"/>
      <c r="L112" s="38"/>
      <c r="M112" s="38"/>
      <c r="N112" s="34"/>
      <c r="O112" s="38"/>
      <c r="P112" s="38"/>
      <c r="Q112" s="38"/>
      <c r="R112" s="38"/>
      <c r="S112" s="38"/>
      <c r="T112" s="38"/>
      <c r="U112" s="38"/>
      <c r="V112" s="38"/>
      <c r="W112" s="38"/>
      <c r="X112" s="38"/>
      <c r="Y112" s="38"/>
      <c r="Z112" s="38"/>
      <c r="AA112" s="38"/>
      <c r="AB112" s="45"/>
      <c r="AC112" s="38"/>
      <c r="AD112" s="38"/>
      <c r="AE112" s="38"/>
      <c r="AF112" s="38"/>
      <c r="AG112" s="38"/>
      <c r="AH112" s="38"/>
      <c r="AI112" s="38"/>
      <c r="AJ112" s="38"/>
      <c r="AK112" s="38"/>
      <c r="AL112" s="38"/>
      <c r="AM112" s="38"/>
      <c r="AN112" s="38"/>
      <c r="AO112" s="38"/>
      <c r="AP112" s="38"/>
      <c r="AQ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4"/>
      <c r="BT112" s="38"/>
      <c r="BU112" s="38"/>
      <c r="BV112" s="38"/>
      <c r="BW112" s="38"/>
      <c r="BX112" s="38"/>
      <c r="BY112" s="36"/>
      <c r="BZ112" s="38"/>
      <c r="CA112" s="38"/>
    </row>
    <row r="113" spans="2:79" s="3" customFormat="1" ht="12.75">
      <c r="B113" s="13"/>
      <c r="C113" s="34"/>
      <c r="D113" s="38"/>
      <c r="E113" s="38"/>
      <c r="F113" s="38"/>
      <c r="G113" s="38"/>
      <c r="H113" s="38"/>
      <c r="I113" s="38"/>
      <c r="J113" s="38"/>
      <c r="K113" s="38"/>
      <c r="L113" s="38"/>
      <c r="M113" s="38"/>
      <c r="N113" s="34"/>
      <c r="O113" s="38"/>
      <c r="P113" s="38"/>
      <c r="Q113" s="38"/>
      <c r="R113" s="38"/>
      <c r="S113" s="38"/>
      <c r="T113" s="38"/>
      <c r="U113" s="38"/>
      <c r="V113" s="38"/>
      <c r="W113" s="38"/>
      <c r="X113" s="38"/>
      <c r="Y113" s="38"/>
      <c r="Z113" s="38"/>
      <c r="AA113" s="38"/>
      <c r="AB113" s="45"/>
      <c r="AC113" s="38"/>
      <c r="AD113" s="38"/>
      <c r="AE113" s="38"/>
      <c r="AF113" s="38"/>
      <c r="AG113" s="38"/>
      <c r="AH113" s="38"/>
      <c r="AI113" s="38"/>
      <c r="AJ113" s="38"/>
      <c r="AK113" s="38"/>
      <c r="AL113" s="38"/>
      <c r="AM113" s="38"/>
      <c r="AN113" s="38"/>
      <c r="AO113" s="38"/>
      <c r="AP113" s="38"/>
      <c r="AQ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4"/>
      <c r="BT113" s="38"/>
      <c r="BU113" s="38"/>
      <c r="BV113" s="38"/>
      <c r="BW113" s="38"/>
      <c r="BX113" s="38"/>
      <c r="BY113" s="36"/>
      <c r="BZ113" s="38"/>
      <c r="CA113" s="38"/>
    </row>
    <row r="114" spans="2:79" s="3" customFormat="1" ht="38.25">
      <c r="B114" s="14" t="s">
        <v>51</v>
      </c>
      <c r="C114" s="34"/>
      <c r="D114" s="38"/>
      <c r="E114" s="38"/>
      <c r="F114" s="38"/>
      <c r="G114" s="38"/>
      <c r="H114" s="38"/>
      <c r="I114" s="38"/>
      <c r="J114" s="38"/>
      <c r="K114" s="38"/>
      <c r="L114" s="38"/>
      <c r="M114" s="38"/>
      <c r="N114" s="34"/>
      <c r="O114" s="38"/>
      <c r="P114" s="38"/>
      <c r="Q114" s="38"/>
      <c r="R114" s="38"/>
      <c r="S114" s="38"/>
      <c r="T114" s="38"/>
      <c r="U114" s="38"/>
      <c r="V114" s="38"/>
      <c r="W114" s="38"/>
      <c r="X114" s="38"/>
      <c r="Y114" s="38"/>
      <c r="Z114" s="38"/>
      <c r="AA114" s="38"/>
      <c r="AB114" s="45"/>
      <c r="AC114" s="38"/>
      <c r="AD114" s="38"/>
      <c r="AE114" s="38"/>
      <c r="AF114" s="38"/>
      <c r="AG114" s="38"/>
      <c r="AH114" s="38"/>
      <c r="AI114" s="38"/>
      <c r="AJ114" s="38"/>
      <c r="AK114" s="38"/>
      <c r="AL114" s="38"/>
      <c r="AM114" s="38"/>
      <c r="AN114" s="38"/>
      <c r="AO114" s="38"/>
      <c r="AP114" s="38"/>
      <c r="AQ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4"/>
      <c r="BT114" s="38"/>
      <c r="BU114" s="38"/>
      <c r="BV114" s="38"/>
      <c r="BW114" s="38"/>
      <c r="BX114" s="38"/>
      <c r="BY114" s="36"/>
      <c r="BZ114" s="38"/>
      <c r="CA114" s="38"/>
    </row>
    <row r="115" spans="2:77" s="3" customFormat="1" ht="12.75">
      <c r="B115" s="10"/>
      <c r="C115" s="33"/>
      <c r="N115" s="33"/>
      <c r="AB115" s="30"/>
      <c r="BJ115" s="38"/>
      <c r="BS115" s="33"/>
      <c r="BY115" s="5"/>
    </row>
    <row r="116" spans="2:77" s="3" customFormat="1" ht="38.25">
      <c r="B116" s="14" t="s">
        <v>52</v>
      </c>
      <c r="C116" s="33"/>
      <c r="N116" s="33"/>
      <c r="AB116" s="30"/>
      <c r="BJ116" s="38"/>
      <c r="BS116" s="33"/>
      <c r="BY116" s="5"/>
    </row>
    <row r="117" spans="3:77" s="3" customFormat="1" ht="12.75">
      <c r="C117" s="33"/>
      <c r="N117" s="33"/>
      <c r="AB117" s="30"/>
      <c r="BJ117" s="38"/>
      <c r="BS117" s="33"/>
      <c r="BY117" s="5"/>
    </row>
    <row r="118" spans="2:77" s="3" customFormat="1" ht="51">
      <c r="B118" s="12" t="s">
        <v>53</v>
      </c>
      <c r="C118" s="33"/>
      <c r="N118" s="33"/>
      <c r="AB118" s="30"/>
      <c r="BJ118" s="38"/>
      <c r="BS118" s="33"/>
      <c r="BY118" s="5"/>
    </row>
    <row r="119" spans="2:77" s="3" customFormat="1" ht="12.75">
      <c r="B119" s="12"/>
      <c r="C119" s="33"/>
      <c r="N119" s="33"/>
      <c r="AB119" s="30"/>
      <c r="BJ119" s="38"/>
      <c r="BS119" s="33"/>
      <c r="BY119" s="5"/>
    </row>
    <row r="120" spans="2:77" s="3" customFormat="1" ht="51">
      <c r="B120" s="12" t="s">
        <v>54</v>
      </c>
      <c r="C120" s="33"/>
      <c r="N120" s="33"/>
      <c r="AB120" s="30"/>
      <c r="BJ120" s="38"/>
      <c r="BS120" s="33"/>
      <c r="BY120" s="5"/>
    </row>
    <row r="121" spans="3:77" s="3" customFormat="1" ht="12.75">
      <c r="C121" s="33"/>
      <c r="N121" s="33"/>
      <c r="AB121" s="30"/>
      <c r="BJ121" s="38"/>
      <c r="BS121" s="33"/>
      <c r="BY121" s="5"/>
    </row>
    <row r="122" spans="2:77" s="3" customFormat="1" ht="51">
      <c r="B122" s="12" t="s">
        <v>55</v>
      </c>
      <c r="C122" s="33"/>
      <c r="N122" s="33"/>
      <c r="AB122" s="30"/>
      <c r="BJ122" s="38"/>
      <c r="BS122" s="33"/>
      <c r="BY122" s="5"/>
    </row>
    <row r="123" spans="3:77" s="3" customFormat="1" ht="12.75">
      <c r="C123" s="33"/>
      <c r="N123" s="33"/>
      <c r="AB123" s="30"/>
      <c r="BJ123" s="38"/>
      <c r="BS123" s="33"/>
      <c r="BY123" s="5"/>
    </row>
    <row r="124" spans="2:77" s="3" customFormat="1" ht="51">
      <c r="B124" s="12" t="s">
        <v>56</v>
      </c>
      <c r="C124" s="33"/>
      <c r="N124" s="33"/>
      <c r="AB124" s="30"/>
      <c r="BJ124" s="38"/>
      <c r="BS124" s="33"/>
      <c r="BY124" s="5"/>
    </row>
    <row r="125" spans="3:77" s="3" customFormat="1" ht="12.75">
      <c r="C125" s="33"/>
      <c r="N125" s="33"/>
      <c r="AB125" s="30"/>
      <c r="BJ125" s="38"/>
      <c r="BS125" s="33"/>
      <c r="BY125" s="5"/>
    </row>
    <row r="126" spans="3:77" s="3" customFormat="1" ht="12.75">
      <c r="C126" s="33"/>
      <c r="N126" s="33"/>
      <c r="AB126" s="30"/>
      <c r="BJ126" s="38"/>
      <c r="BS126" s="33"/>
      <c r="BY126" s="5"/>
    </row>
    <row r="127" spans="2:77" s="3" customFormat="1" ht="12.75">
      <c r="B127" s="60" t="s">
        <v>30</v>
      </c>
      <c r="C127" s="33"/>
      <c r="N127" s="33"/>
      <c r="AB127" s="30"/>
      <c r="BJ127" s="38"/>
      <c r="BS127" s="33"/>
      <c r="BY127" s="5"/>
    </row>
    <row r="128" spans="2:77" s="3" customFormat="1" ht="12.75">
      <c r="B128" s="59"/>
      <c r="C128" s="33"/>
      <c r="N128" s="33"/>
      <c r="AB128" s="30"/>
      <c r="BJ128" s="38"/>
      <c r="BS128" s="33"/>
      <c r="BY128" s="5"/>
    </row>
    <row r="129" spans="2:77" s="3" customFormat="1" ht="89.25">
      <c r="B129" s="12" t="s">
        <v>86</v>
      </c>
      <c r="C129" s="33"/>
      <c r="N129" s="33"/>
      <c r="AB129" s="30"/>
      <c r="BJ129" s="38"/>
      <c r="BS129" s="33"/>
      <c r="BY129" s="5"/>
    </row>
    <row r="130" spans="3:77" s="3" customFormat="1" ht="12.75">
      <c r="C130" s="33"/>
      <c r="N130" s="33"/>
      <c r="AB130" s="30"/>
      <c r="BJ130" s="38"/>
      <c r="BS130" s="33"/>
      <c r="BY130" s="5"/>
    </row>
    <row r="131" spans="2:77" s="3" customFormat="1" ht="51">
      <c r="B131" s="12" t="s">
        <v>87</v>
      </c>
      <c r="C131" s="33"/>
      <c r="N131" s="33"/>
      <c r="AB131" s="30"/>
      <c r="BJ131" s="38"/>
      <c r="BS131" s="33"/>
      <c r="BY131" s="5"/>
    </row>
    <row r="132" spans="3:77" s="3" customFormat="1" ht="12.75">
      <c r="C132" s="33"/>
      <c r="N132" s="33"/>
      <c r="AB132" s="30"/>
      <c r="BJ132" s="38"/>
      <c r="BS132" s="33"/>
      <c r="BY132" s="5"/>
    </row>
    <row r="133" spans="2:77" s="3" customFormat="1" ht="51">
      <c r="B133" s="12" t="s">
        <v>88</v>
      </c>
      <c r="C133" s="33"/>
      <c r="N133" s="33"/>
      <c r="AB133" s="30"/>
      <c r="BJ133" s="38"/>
      <c r="BS133" s="33"/>
      <c r="BY133" s="5"/>
    </row>
    <row r="134" spans="2:77" s="3" customFormat="1" ht="12.75">
      <c r="B134" s="12"/>
      <c r="C134" s="33"/>
      <c r="N134" s="33"/>
      <c r="AB134" s="30"/>
      <c r="BJ134" s="38"/>
      <c r="BS134" s="33"/>
      <c r="BY134" s="5"/>
    </row>
    <row r="135" spans="2:77" s="3" customFormat="1" ht="38.25">
      <c r="B135" s="12" t="s">
        <v>89</v>
      </c>
      <c r="C135" s="33"/>
      <c r="N135" s="33"/>
      <c r="AB135" s="30"/>
      <c r="BJ135" s="38"/>
      <c r="BS135" s="33"/>
      <c r="BY135" s="5"/>
    </row>
    <row r="136" spans="3:77" s="3" customFormat="1" ht="12.75">
      <c r="C136" s="33"/>
      <c r="N136" s="33"/>
      <c r="AB136" s="30"/>
      <c r="BJ136" s="38"/>
      <c r="BS136" s="33"/>
      <c r="BY136" s="5"/>
    </row>
    <row r="137" spans="2:77" s="3" customFormat="1" ht="114.75">
      <c r="B137" s="13" t="s">
        <v>90</v>
      </c>
      <c r="C137" s="33"/>
      <c r="N137" s="33"/>
      <c r="AB137" s="30"/>
      <c r="BJ137" s="38"/>
      <c r="BS137" s="33"/>
      <c r="BY137" s="5"/>
    </row>
    <row r="138" spans="3:77" s="3" customFormat="1" ht="12.75">
      <c r="C138" s="33"/>
      <c r="N138" s="33"/>
      <c r="AB138" s="30"/>
      <c r="BJ138" s="38"/>
      <c r="BS138" s="33"/>
      <c r="BY138" s="5"/>
    </row>
    <row r="139" spans="2:77" s="3" customFormat="1" ht="73.5" customHeight="1">
      <c r="B139" s="12" t="s">
        <v>91</v>
      </c>
      <c r="C139" s="33"/>
      <c r="N139" s="33"/>
      <c r="AB139" s="30"/>
      <c r="BJ139" s="38"/>
      <c r="BS139" s="33"/>
      <c r="BY139" s="5"/>
    </row>
    <row r="140" spans="3:77" s="3" customFormat="1" ht="12.75">
      <c r="C140" s="33"/>
      <c r="N140" s="33"/>
      <c r="AB140" s="30"/>
      <c r="BJ140" s="38"/>
      <c r="BS140" s="33"/>
      <c r="BY140" s="5"/>
    </row>
    <row r="141" spans="2:77" s="3" customFormat="1" ht="127.5">
      <c r="B141" s="13" t="s">
        <v>92</v>
      </c>
      <c r="C141" s="33"/>
      <c r="N141" s="33"/>
      <c r="AB141" s="30"/>
      <c r="BJ141" s="38"/>
      <c r="BS141" s="33"/>
      <c r="BY141" s="5"/>
    </row>
    <row r="142" spans="3:77" s="3" customFormat="1" ht="12.75">
      <c r="C142" s="33"/>
      <c r="N142" s="33"/>
      <c r="AB142" s="30"/>
      <c r="BJ142" s="38"/>
      <c r="BS142" s="33"/>
      <c r="BY142" s="5"/>
    </row>
    <row r="143" spans="2:77" s="3" customFormat="1" ht="67.5" customHeight="1">
      <c r="B143" s="12" t="s">
        <v>93</v>
      </c>
      <c r="C143" s="33"/>
      <c r="N143" s="33"/>
      <c r="AB143" s="30"/>
      <c r="BJ143" s="38"/>
      <c r="BS143" s="33"/>
      <c r="BY143" s="5"/>
    </row>
    <row r="144" spans="3:77" s="3" customFormat="1" ht="12.75">
      <c r="C144" s="33"/>
      <c r="N144" s="33"/>
      <c r="AB144" s="30"/>
      <c r="BJ144" s="38"/>
      <c r="BS144" s="33"/>
      <c r="BY144" s="5"/>
    </row>
    <row r="145" spans="2:77" s="3" customFormat="1" ht="25.5">
      <c r="B145" s="12" t="s">
        <v>94</v>
      </c>
      <c r="C145" s="33"/>
      <c r="N145" s="33"/>
      <c r="AB145" s="30"/>
      <c r="BJ145" s="38"/>
      <c r="BS145" s="33"/>
      <c r="BY145" s="5"/>
    </row>
    <row r="146" spans="3:77" s="3" customFormat="1" ht="12.75">
      <c r="C146" s="33"/>
      <c r="N146" s="33"/>
      <c r="AB146" s="30"/>
      <c r="BJ146" s="38"/>
      <c r="BS146" s="33"/>
      <c r="BY146" s="5"/>
    </row>
    <row r="147" spans="3:77" s="3" customFormat="1" ht="12.75">
      <c r="C147" s="33"/>
      <c r="N147" s="33"/>
      <c r="AB147" s="30"/>
      <c r="BJ147" s="38"/>
      <c r="BS147" s="33"/>
      <c r="BY147" s="5"/>
    </row>
    <row r="148" spans="3:77" s="3" customFormat="1" ht="12.75">
      <c r="C148" s="33"/>
      <c r="N148" s="33"/>
      <c r="AB148" s="30"/>
      <c r="BJ148" s="38"/>
      <c r="BS148" s="33"/>
      <c r="BY148" s="5"/>
    </row>
    <row r="149" spans="3:77" s="3" customFormat="1" ht="12.75">
      <c r="C149" s="33"/>
      <c r="N149" s="33"/>
      <c r="AB149" s="30"/>
      <c r="BJ149" s="38"/>
      <c r="BS149" s="33"/>
      <c r="BY149" s="5"/>
    </row>
    <row r="150" spans="3:77" s="3" customFormat="1" ht="12.75">
      <c r="C150" s="33"/>
      <c r="N150" s="33"/>
      <c r="AB150" s="30"/>
      <c r="BJ150" s="38"/>
      <c r="BS150" s="33"/>
      <c r="BY150" s="5"/>
    </row>
    <row r="151" spans="3:77" s="3" customFormat="1" ht="12.75">
      <c r="C151" s="33"/>
      <c r="N151" s="33"/>
      <c r="AB151" s="30"/>
      <c r="BJ151" s="38"/>
      <c r="BS151" s="33"/>
      <c r="BY151" s="5"/>
    </row>
    <row r="152" spans="3:77" s="3" customFormat="1" ht="12.75">
      <c r="C152" s="33"/>
      <c r="N152" s="33"/>
      <c r="AB152" s="30"/>
      <c r="BJ152" s="38"/>
      <c r="BS152" s="33"/>
      <c r="BY152" s="5"/>
    </row>
    <row r="153" spans="3:77" s="3" customFormat="1" ht="12.75">
      <c r="C153" s="33"/>
      <c r="N153" s="33"/>
      <c r="AB153" s="30"/>
      <c r="BJ153" s="38"/>
      <c r="BS153" s="33"/>
      <c r="BY153" s="5"/>
    </row>
    <row r="154" spans="3:77" s="3" customFormat="1" ht="12.75">
      <c r="C154" s="33"/>
      <c r="N154" s="33"/>
      <c r="AB154" s="30"/>
      <c r="BJ154" s="38"/>
      <c r="BS154" s="33"/>
      <c r="BY154" s="5"/>
    </row>
    <row r="155" spans="3:77" s="3" customFormat="1" ht="12.75">
      <c r="C155" s="33"/>
      <c r="N155" s="33"/>
      <c r="AB155" s="30"/>
      <c r="BJ155" s="38"/>
      <c r="BS155" s="33"/>
      <c r="BY155" s="5"/>
    </row>
    <row r="156" spans="3:77" s="3" customFormat="1" ht="12.75">
      <c r="C156" s="33"/>
      <c r="N156" s="33"/>
      <c r="AB156" s="30"/>
      <c r="BJ156" s="38"/>
      <c r="BS156" s="33"/>
      <c r="BY156" s="5"/>
    </row>
    <row r="157" spans="3:77" s="3" customFormat="1" ht="12.75">
      <c r="C157" s="33"/>
      <c r="N157" s="33"/>
      <c r="AB157" s="30"/>
      <c r="BJ157" s="38"/>
      <c r="BS157" s="33"/>
      <c r="BY157" s="5"/>
    </row>
    <row r="158" spans="3:77" s="3" customFormat="1" ht="12.75">
      <c r="C158" s="33"/>
      <c r="N158" s="33"/>
      <c r="AB158" s="30"/>
      <c r="BJ158" s="38"/>
      <c r="BS158" s="33"/>
      <c r="BY158" s="5"/>
    </row>
    <row r="159" spans="3:77" s="3" customFormat="1" ht="12.75">
      <c r="C159" s="33"/>
      <c r="N159" s="33"/>
      <c r="AB159" s="30"/>
      <c r="BJ159" s="38"/>
      <c r="BS159" s="33"/>
      <c r="BY159" s="5"/>
    </row>
    <row r="160" spans="3:77" s="3" customFormat="1" ht="12.75">
      <c r="C160" s="33"/>
      <c r="N160" s="33"/>
      <c r="AB160" s="30"/>
      <c r="BJ160" s="38"/>
      <c r="BS160" s="33"/>
      <c r="BY160" s="5"/>
    </row>
    <row r="161" spans="3:77" s="3" customFormat="1" ht="12.75">
      <c r="C161" s="33"/>
      <c r="N161" s="33"/>
      <c r="AB161" s="30"/>
      <c r="BJ161" s="38"/>
      <c r="BS161" s="33"/>
      <c r="BY161" s="5"/>
    </row>
    <row r="162" spans="3:77" s="3" customFormat="1" ht="12.75">
      <c r="C162" s="33"/>
      <c r="N162" s="33"/>
      <c r="AB162" s="30"/>
      <c r="BJ162" s="38"/>
      <c r="BS162" s="33"/>
      <c r="BY162" s="5"/>
    </row>
    <row r="163" spans="2:77" s="3" customFormat="1" ht="12.75">
      <c r="B163" s="3" t="s">
        <v>95</v>
      </c>
      <c r="C163" s="33">
        <v>93367.08</v>
      </c>
      <c r="N163" s="33"/>
      <c r="AB163" s="30"/>
      <c r="BJ163" s="38"/>
      <c r="BS163" s="33"/>
      <c r="BY163" s="5"/>
    </row>
    <row r="164" spans="3:77" s="3" customFormat="1" ht="12.75">
      <c r="C164" s="33"/>
      <c r="N164" s="33"/>
      <c r="AB164" s="30"/>
      <c r="BJ164" s="38"/>
      <c r="BS164" s="33"/>
      <c r="BY164" s="5"/>
    </row>
    <row r="165" spans="2:77" s="3" customFormat="1" ht="12.75">
      <c r="B165" s="3" t="s">
        <v>96</v>
      </c>
      <c r="C165" s="33">
        <v>2593.53</v>
      </c>
      <c r="N165" s="33"/>
      <c r="AB165" s="30"/>
      <c r="BJ165" s="38"/>
      <c r="BS165" s="33"/>
      <c r="BY165" s="5"/>
    </row>
    <row r="166" spans="3:77" s="3" customFormat="1" ht="12.75">
      <c r="C166" s="33"/>
      <c r="N166" s="33"/>
      <c r="AB166" s="30"/>
      <c r="BJ166" s="38"/>
      <c r="BS166" s="33"/>
      <c r="BY166" s="5"/>
    </row>
    <row r="167" spans="3:77" s="3" customFormat="1" ht="12.75">
      <c r="C167" s="33"/>
      <c r="N167" s="33"/>
      <c r="AB167" s="30"/>
      <c r="BJ167" s="38"/>
      <c r="BS167" s="33"/>
      <c r="BY167" s="5"/>
    </row>
    <row r="168" spans="3:77" s="3" customFormat="1" ht="12.75">
      <c r="C168" s="33"/>
      <c r="N168" s="33"/>
      <c r="AB168" s="30"/>
      <c r="BJ168" s="38"/>
      <c r="BS168" s="33"/>
      <c r="BY168" s="5"/>
    </row>
    <row r="169" spans="3:77" s="3" customFormat="1" ht="12.75">
      <c r="C169" s="33"/>
      <c r="N169" s="33"/>
      <c r="AB169" s="30"/>
      <c r="BJ169" s="38"/>
      <c r="BS169" s="33"/>
      <c r="BY169" s="5"/>
    </row>
    <row r="170" spans="3:77" s="3" customFormat="1" ht="12.75">
      <c r="C170" s="33"/>
      <c r="N170" s="33"/>
      <c r="AB170" s="30"/>
      <c r="BJ170" s="38"/>
      <c r="BS170" s="33"/>
      <c r="BY170" s="5"/>
    </row>
    <row r="171" spans="3:77" s="3" customFormat="1" ht="12.75">
      <c r="C171" s="33"/>
      <c r="N171" s="33"/>
      <c r="AB171" s="30"/>
      <c r="BJ171" s="38"/>
      <c r="BS171" s="33"/>
      <c r="BY171" s="5"/>
    </row>
    <row r="172" spans="3:77" s="3" customFormat="1" ht="12.75">
      <c r="C172" s="33"/>
      <c r="N172" s="33"/>
      <c r="AB172" s="30"/>
      <c r="BJ172" s="38"/>
      <c r="BS172" s="33"/>
      <c r="BY172" s="5"/>
    </row>
    <row r="173" spans="3:77" s="3" customFormat="1" ht="12.75">
      <c r="C173" s="33"/>
      <c r="N173" s="33"/>
      <c r="AB173" s="30"/>
      <c r="BJ173" s="38"/>
      <c r="BS173" s="33"/>
      <c r="BY173" s="5"/>
    </row>
    <row r="174" spans="3:77" s="3" customFormat="1" ht="12.75">
      <c r="C174" s="33"/>
      <c r="N174" s="33"/>
      <c r="AB174" s="30"/>
      <c r="BJ174" s="38"/>
      <c r="BS174" s="33"/>
      <c r="BY174" s="5"/>
    </row>
    <row r="175" spans="3:77" s="3" customFormat="1" ht="12.75">
      <c r="C175" s="33"/>
      <c r="N175" s="33"/>
      <c r="AB175" s="30"/>
      <c r="BJ175" s="38"/>
      <c r="BS175" s="33"/>
      <c r="BY175" s="5"/>
    </row>
    <row r="176" spans="3:77" s="3" customFormat="1" ht="12.75">
      <c r="C176" s="33"/>
      <c r="N176" s="33"/>
      <c r="AB176" s="30"/>
      <c r="BJ176" s="38"/>
      <c r="BS176" s="33"/>
      <c r="BY176" s="5"/>
    </row>
    <row r="177" spans="3:77" s="3" customFormat="1" ht="12.75">
      <c r="C177" s="33"/>
      <c r="N177" s="33"/>
      <c r="AB177" s="30"/>
      <c r="BJ177" s="38"/>
      <c r="BS177" s="33"/>
      <c r="BY177" s="5"/>
    </row>
    <row r="178" spans="3:77" s="3" customFormat="1" ht="12.75">
      <c r="C178" s="33"/>
      <c r="N178" s="33"/>
      <c r="AB178" s="30"/>
      <c r="BJ178" s="38"/>
      <c r="BS178" s="33"/>
      <c r="BY178" s="5"/>
    </row>
    <row r="179" spans="3:77" s="3" customFormat="1" ht="12.75">
      <c r="C179" s="33"/>
      <c r="N179" s="33"/>
      <c r="AB179" s="30"/>
      <c r="BJ179" s="38"/>
      <c r="BS179" s="33"/>
      <c r="BY179" s="5"/>
    </row>
    <row r="180" spans="3:77" s="3" customFormat="1" ht="12.75">
      <c r="C180" s="33"/>
      <c r="N180" s="33"/>
      <c r="AB180" s="30"/>
      <c r="BJ180" s="38"/>
      <c r="BS180" s="33"/>
      <c r="BY180" s="5"/>
    </row>
    <row r="181" spans="3:77" s="3" customFormat="1" ht="12.75">
      <c r="C181" s="33"/>
      <c r="N181" s="33"/>
      <c r="AB181" s="30"/>
      <c r="BJ181" s="38"/>
      <c r="BS181" s="33"/>
      <c r="BY181" s="5"/>
    </row>
    <row r="182" spans="3:77" s="3" customFormat="1" ht="12.75">
      <c r="C182" s="33"/>
      <c r="N182" s="33"/>
      <c r="AB182" s="30"/>
      <c r="BJ182" s="38"/>
      <c r="BS182" s="33"/>
      <c r="BY182" s="5"/>
    </row>
    <row r="183" spans="3:77" s="3" customFormat="1" ht="12.75">
      <c r="C183" s="33"/>
      <c r="N183" s="33"/>
      <c r="AB183" s="30"/>
      <c r="BJ183" s="38"/>
      <c r="BS183" s="33"/>
      <c r="BY183" s="5"/>
    </row>
    <row r="184" spans="3:77" s="3" customFormat="1" ht="12.75">
      <c r="C184" s="33"/>
      <c r="N184" s="33"/>
      <c r="AB184" s="30"/>
      <c r="BJ184" s="38"/>
      <c r="BS184" s="33"/>
      <c r="BY184" s="5"/>
    </row>
    <row r="185" spans="3:77" s="3" customFormat="1" ht="12.75">
      <c r="C185" s="33"/>
      <c r="N185" s="33"/>
      <c r="AB185" s="30"/>
      <c r="BJ185" s="38"/>
      <c r="BS185" s="33"/>
      <c r="BY185" s="5"/>
    </row>
    <row r="186" spans="3:77" s="3" customFormat="1" ht="12.75">
      <c r="C186" s="33"/>
      <c r="N186" s="33"/>
      <c r="AB186" s="30"/>
      <c r="BJ186" s="38"/>
      <c r="BS186" s="33"/>
      <c r="BY186" s="5"/>
    </row>
    <row r="187" spans="3:77" s="3" customFormat="1" ht="12.75">
      <c r="C187" s="33"/>
      <c r="N187" s="33"/>
      <c r="AB187" s="30"/>
      <c r="BJ187" s="38"/>
      <c r="BS187" s="33"/>
      <c r="BY187" s="5"/>
    </row>
    <row r="188" spans="3:77" s="3" customFormat="1" ht="12.75">
      <c r="C188" s="33"/>
      <c r="N188" s="33"/>
      <c r="AB188" s="30"/>
      <c r="BJ188" s="38"/>
      <c r="BS188" s="33"/>
      <c r="BY188" s="5"/>
    </row>
    <row r="189" spans="3:77" s="3" customFormat="1" ht="12.75">
      <c r="C189" s="33"/>
      <c r="N189" s="33"/>
      <c r="AB189" s="30"/>
      <c r="BJ189" s="38"/>
      <c r="BS189" s="33"/>
      <c r="BY189" s="5"/>
    </row>
    <row r="190" spans="3:77" s="3" customFormat="1" ht="12.75">
      <c r="C190" s="33"/>
      <c r="N190" s="33"/>
      <c r="AB190" s="30"/>
      <c r="BJ190" s="38"/>
      <c r="BS190" s="33"/>
      <c r="BY190" s="5"/>
    </row>
    <row r="191" spans="3:77" s="3" customFormat="1" ht="12.75">
      <c r="C191" s="33"/>
      <c r="N191" s="33"/>
      <c r="AB191" s="30"/>
      <c r="BJ191" s="38"/>
      <c r="BS191" s="33"/>
      <c r="BY191" s="5"/>
    </row>
    <row r="192" spans="3:77" s="3" customFormat="1" ht="12.75">
      <c r="C192" s="33"/>
      <c r="N192" s="33"/>
      <c r="AB192" s="30"/>
      <c r="BJ192" s="38"/>
      <c r="BS192" s="33"/>
      <c r="BY192" s="5"/>
    </row>
    <row r="193" spans="3:77" s="3" customFormat="1" ht="12.75">
      <c r="C193" s="33"/>
      <c r="N193" s="33"/>
      <c r="AB193" s="30"/>
      <c r="BJ193" s="38"/>
      <c r="BS193" s="33"/>
      <c r="BY193" s="5"/>
    </row>
    <row r="194" spans="3:77" s="3" customFormat="1" ht="12.75">
      <c r="C194" s="33"/>
      <c r="N194" s="33"/>
      <c r="AB194" s="30"/>
      <c r="BJ194" s="38"/>
      <c r="BS194" s="33"/>
      <c r="BY194" s="5"/>
    </row>
    <row r="195" spans="3:77" s="3" customFormat="1" ht="12.75">
      <c r="C195" s="33"/>
      <c r="N195" s="33"/>
      <c r="AB195" s="30"/>
      <c r="BJ195" s="38"/>
      <c r="BS195" s="33"/>
      <c r="BY195" s="5"/>
    </row>
    <row r="196" spans="3:77" s="3" customFormat="1" ht="12.75">
      <c r="C196" s="33"/>
      <c r="N196" s="33"/>
      <c r="AB196" s="30"/>
      <c r="BJ196" s="38"/>
      <c r="BS196" s="33"/>
      <c r="BY196" s="5"/>
    </row>
    <row r="197" spans="3:77" s="3" customFormat="1" ht="12.75">
      <c r="C197" s="33"/>
      <c r="N197" s="33"/>
      <c r="AB197" s="30"/>
      <c r="BJ197" s="38"/>
      <c r="BS197" s="33"/>
      <c r="BY197" s="5"/>
    </row>
    <row r="198" spans="3:77" s="3" customFormat="1" ht="12.75">
      <c r="C198" s="33"/>
      <c r="N198" s="33"/>
      <c r="AB198" s="30"/>
      <c r="BJ198" s="38"/>
      <c r="BS198" s="33"/>
      <c r="BY198" s="5"/>
    </row>
    <row r="199" spans="3:77" s="3" customFormat="1" ht="12.75">
      <c r="C199" s="33"/>
      <c r="N199" s="33"/>
      <c r="AB199" s="30"/>
      <c r="BJ199" s="38"/>
      <c r="BS199" s="33"/>
      <c r="BY199" s="5"/>
    </row>
    <row r="200" spans="3:77" s="3" customFormat="1" ht="12.75">
      <c r="C200" s="33"/>
      <c r="N200" s="33"/>
      <c r="AB200" s="30"/>
      <c r="BJ200" s="38"/>
      <c r="BS200" s="33"/>
      <c r="BY200" s="5"/>
    </row>
    <row r="201" spans="3:77" s="3" customFormat="1" ht="12.75">
      <c r="C201" s="33"/>
      <c r="N201" s="33"/>
      <c r="AB201" s="30"/>
      <c r="BJ201" s="38"/>
      <c r="BS201" s="33"/>
      <c r="BY201" s="5"/>
    </row>
    <row r="202" spans="3:77" s="3" customFormat="1" ht="12.75">
      <c r="C202" s="33"/>
      <c r="N202" s="33"/>
      <c r="AB202" s="30"/>
      <c r="BJ202" s="38"/>
      <c r="BS202" s="33"/>
      <c r="BY202" s="5"/>
    </row>
    <row r="203" spans="3:77" s="3" customFormat="1" ht="12.75">
      <c r="C203" s="33"/>
      <c r="N203" s="33"/>
      <c r="AB203" s="30"/>
      <c r="BJ203" s="38"/>
      <c r="BS203" s="33"/>
      <c r="BY203" s="5"/>
    </row>
    <row r="204" spans="3:77" s="3" customFormat="1" ht="12.75">
      <c r="C204" s="33"/>
      <c r="N204" s="33"/>
      <c r="AB204" s="30"/>
      <c r="BJ204" s="38"/>
      <c r="BS204" s="33"/>
      <c r="BY204" s="5"/>
    </row>
    <row r="205" spans="3:77" s="3" customFormat="1" ht="12.75">
      <c r="C205" s="33"/>
      <c r="N205" s="33"/>
      <c r="AB205" s="30"/>
      <c r="BJ205" s="38"/>
      <c r="BS205" s="33"/>
      <c r="BY205" s="5"/>
    </row>
    <row r="206" spans="3:77" s="3" customFormat="1" ht="12.75">
      <c r="C206" s="33"/>
      <c r="N206" s="33"/>
      <c r="AB206" s="30"/>
      <c r="BJ206" s="38"/>
      <c r="BS206" s="33"/>
      <c r="BY206" s="5"/>
    </row>
    <row r="207" spans="3:77" s="3" customFormat="1" ht="12.75">
      <c r="C207" s="33"/>
      <c r="N207" s="33"/>
      <c r="AB207" s="30"/>
      <c r="BJ207" s="38"/>
      <c r="BS207" s="33"/>
      <c r="BY207" s="5"/>
    </row>
    <row r="208" spans="3:77" s="3" customFormat="1" ht="12.75">
      <c r="C208" s="33"/>
      <c r="N208" s="33"/>
      <c r="AB208" s="30"/>
      <c r="BJ208" s="38"/>
      <c r="BS208" s="33"/>
      <c r="BY208" s="5"/>
    </row>
    <row r="209" spans="3:77" s="3" customFormat="1" ht="12.75">
      <c r="C209" s="33"/>
      <c r="N209" s="33"/>
      <c r="AB209" s="30"/>
      <c r="BJ209" s="38"/>
      <c r="BS209" s="33"/>
      <c r="BY209" s="5"/>
    </row>
    <row r="210" spans="3:77" s="3" customFormat="1" ht="12.75">
      <c r="C210" s="33"/>
      <c r="N210" s="33"/>
      <c r="AB210" s="30"/>
      <c r="BJ210" s="38"/>
      <c r="BS210" s="33"/>
      <c r="BY210" s="5"/>
    </row>
    <row r="211" spans="3:77" s="3" customFormat="1" ht="12.75">
      <c r="C211" s="33"/>
      <c r="N211" s="33"/>
      <c r="AB211" s="30"/>
      <c r="BJ211" s="38"/>
      <c r="BS211" s="33"/>
      <c r="BY211" s="5"/>
    </row>
    <row r="212" spans="3:77" s="3" customFormat="1" ht="12.75">
      <c r="C212" s="33"/>
      <c r="N212" s="33"/>
      <c r="AB212" s="30"/>
      <c r="BJ212" s="38"/>
      <c r="BS212" s="33"/>
      <c r="BY212" s="5"/>
    </row>
    <row r="213" spans="3:77" s="3" customFormat="1" ht="12.75">
      <c r="C213" s="33"/>
      <c r="N213" s="33"/>
      <c r="AB213" s="30"/>
      <c r="BJ213" s="38"/>
      <c r="BS213" s="33"/>
      <c r="BY213" s="5"/>
    </row>
    <row r="214" spans="3:77" s="3" customFormat="1" ht="12.75">
      <c r="C214" s="33"/>
      <c r="N214" s="33"/>
      <c r="AB214" s="30"/>
      <c r="BJ214" s="38"/>
      <c r="BS214" s="33"/>
      <c r="BY214" s="5"/>
    </row>
    <row r="215" spans="3:77" s="3" customFormat="1" ht="12.75">
      <c r="C215" s="33"/>
      <c r="N215" s="33"/>
      <c r="AB215" s="30"/>
      <c r="BJ215" s="38"/>
      <c r="BS215" s="33"/>
      <c r="BY215" s="5"/>
    </row>
    <row r="216" spans="3:77" s="3" customFormat="1" ht="12.75">
      <c r="C216" s="33"/>
      <c r="N216" s="33"/>
      <c r="AB216" s="30"/>
      <c r="BJ216" s="38"/>
      <c r="BS216" s="33"/>
      <c r="BY216" s="5"/>
    </row>
    <row r="217" spans="3:77" s="3" customFormat="1" ht="12.75">
      <c r="C217" s="33"/>
      <c r="N217" s="33"/>
      <c r="AB217" s="30"/>
      <c r="BJ217" s="38"/>
      <c r="BS217" s="33"/>
      <c r="BY217" s="5"/>
    </row>
    <row r="218" spans="3:77" s="3" customFormat="1" ht="12.75">
      <c r="C218" s="33"/>
      <c r="N218" s="33"/>
      <c r="AB218" s="30"/>
      <c r="BJ218" s="38"/>
      <c r="BS218" s="33"/>
      <c r="BY218" s="5"/>
    </row>
    <row r="219" spans="3:77" s="3" customFormat="1" ht="12.75">
      <c r="C219" s="33"/>
      <c r="N219" s="33"/>
      <c r="AB219" s="30"/>
      <c r="BJ219" s="38"/>
      <c r="BS219" s="33"/>
      <c r="BY219" s="5"/>
    </row>
    <row r="220" spans="3:77" s="3" customFormat="1" ht="12.75">
      <c r="C220" s="33"/>
      <c r="N220" s="33"/>
      <c r="AB220" s="30"/>
      <c r="BJ220" s="38"/>
      <c r="BS220" s="33"/>
      <c r="BY220" s="5"/>
    </row>
    <row r="221" spans="3:77" s="3" customFormat="1" ht="12.75">
      <c r="C221" s="33"/>
      <c r="N221" s="33"/>
      <c r="AB221" s="30"/>
      <c r="BJ221" s="38"/>
      <c r="BS221" s="33"/>
      <c r="BY221" s="5"/>
    </row>
    <row r="222" spans="3:77" s="3" customFormat="1" ht="12.75">
      <c r="C222" s="33"/>
      <c r="N222" s="33"/>
      <c r="AB222" s="30"/>
      <c r="BJ222" s="38"/>
      <c r="BS222" s="33"/>
      <c r="BY222" s="5"/>
    </row>
    <row r="223" spans="3:77" s="3" customFormat="1" ht="12.75">
      <c r="C223" s="33"/>
      <c r="N223" s="33"/>
      <c r="AB223" s="30"/>
      <c r="BJ223" s="38"/>
      <c r="BS223" s="33"/>
      <c r="BY223" s="5"/>
    </row>
    <row r="224" spans="3:77" s="3" customFormat="1" ht="12.75">
      <c r="C224" s="33"/>
      <c r="N224" s="33"/>
      <c r="AB224" s="30"/>
      <c r="BJ224" s="38"/>
      <c r="BS224" s="33"/>
      <c r="BY224" s="5"/>
    </row>
    <row r="225" spans="3:77" s="3" customFormat="1" ht="12.75">
      <c r="C225" s="33"/>
      <c r="N225" s="33"/>
      <c r="AB225" s="30"/>
      <c r="BJ225" s="38"/>
      <c r="BS225" s="33"/>
      <c r="BY225" s="5"/>
    </row>
    <row r="226" spans="3:77" s="3" customFormat="1" ht="12.75">
      <c r="C226" s="33"/>
      <c r="N226" s="33"/>
      <c r="AB226" s="30"/>
      <c r="BJ226" s="38"/>
      <c r="BS226" s="33"/>
      <c r="BY226" s="5"/>
    </row>
    <row r="227" spans="3:77" s="3" customFormat="1" ht="12.75">
      <c r="C227" s="33"/>
      <c r="N227" s="33"/>
      <c r="AB227" s="30"/>
      <c r="BJ227" s="38"/>
      <c r="BS227" s="33"/>
      <c r="BY227" s="5"/>
    </row>
    <row r="228" spans="3:77" s="3" customFormat="1" ht="12.75">
      <c r="C228" s="33"/>
      <c r="N228" s="33"/>
      <c r="AB228" s="30"/>
      <c r="BJ228" s="38"/>
      <c r="BS228" s="33"/>
      <c r="BY228" s="5"/>
    </row>
    <row r="229" spans="3:77" s="3" customFormat="1" ht="12.75">
      <c r="C229" s="33"/>
      <c r="N229" s="33"/>
      <c r="AB229" s="30"/>
      <c r="BJ229" s="38"/>
      <c r="BS229" s="33"/>
      <c r="BY229" s="5"/>
    </row>
    <row r="230" spans="3:77" s="3" customFormat="1" ht="12.75">
      <c r="C230" s="33"/>
      <c r="N230" s="33"/>
      <c r="AB230" s="30"/>
      <c r="BJ230" s="38"/>
      <c r="BS230" s="33"/>
      <c r="BY230" s="5"/>
    </row>
    <row r="231" spans="3:77" s="3" customFormat="1" ht="12.75">
      <c r="C231" s="33"/>
      <c r="N231" s="33"/>
      <c r="AB231" s="30"/>
      <c r="BJ231" s="38"/>
      <c r="BS231" s="33"/>
      <c r="BY231" s="5"/>
    </row>
    <row r="232" spans="3:77" s="3" customFormat="1" ht="12.75">
      <c r="C232" s="33"/>
      <c r="N232" s="33"/>
      <c r="AB232" s="30"/>
      <c r="BJ232" s="38"/>
      <c r="BS232" s="33"/>
      <c r="BY232" s="5"/>
    </row>
    <row r="233" spans="3:77" s="3" customFormat="1" ht="12.75">
      <c r="C233" s="33"/>
      <c r="N233" s="33"/>
      <c r="AB233" s="30"/>
      <c r="BJ233" s="38"/>
      <c r="BS233" s="33"/>
      <c r="BY233" s="5"/>
    </row>
    <row r="234" spans="3:77" s="3" customFormat="1" ht="12.75">
      <c r="C234" s="33"/>
      <c r="N234" s="33"/>
      <c r="AB234" s="30"/>
      <c r="BJ234" s="38"/>
      <c r="BS234" s="33"/>
      <c r="BY234" s="5"/>
    </row>
    <row r="235" spans="3:77" s="3" customFormat="1" ht="12.75">
      <c r="C235" s="33"/>
      <c r="N235" s="33"/>
      <c r="AB235" s="30"/>
      <c r="BJ235" s="38"/>
      <c r="BS235" s="33"/>
      <c r="BY235" s="5"/>
    </row>
    <row r="236" spans="3:77" s="3" customFormat="1" ht="12.75">
      <c r="C236" s="33"/>
      <c r="N236" s="33"/>
      <c r="AB236" s="30"/>
      <c r="BJ236" s="38"/>
      <c r="BS236" s="33"/>
      <c r="BY236" s="5"/>
    </row>
    <row r="237" spans="3:77" s="3" customFormat="1" ht="12.75">
      <c r="C237" s="33"/>
      <c r="N237" s="33"/>
      <c r="AB237" s="30"/>
      <c r="BJ237" s="38"/>
      <c r="BS237" s="33"/>
      <c r="BY237" s="5"/>
    </row>
    <row r="238" spans="3:77" s="3" customFormat="1" ht="12.75">
      <c r="C238" s="33"/>
      <c r="N238" s="33"/>
      <c r="AB238" s="30"/>
      <c r="BJ238" s="38"/>
      <c r="BS238" s="33"/>
      <c r="BY238" s="5"/>
    </row>
    <row r="239" spans="3:77" s="3" customFormat="1" ht="12.75">
      <c r="C239" s="33"/>
      <c r="N239" s="33"/>
      <c r="AB239" s="30"/>
      <c r="BJ239" s="38"/>
      <c r="BS239" s="33"/>
      <c r="BY239" s="5"/>
    </row>
    <row r="240" spans="3:77" s="3" customFormat="1" ht="12.75">
      <c r="C240" s="33"/>
      <c r="N240" s="33"/>
      <c r="AB240" s="30"/>
      <c r="BJ240" s="38"/>
      <c r="BS240" s="33"/>
      <c r="BY240" s="5"/>
    </row>
    <row r="241" spans="3:77" s="3" customFormat="1" ht="12.75">
      <c r="C241" s="33"/>
      <c r="N241" s="33"/>
      <c r="AB241" s="30"/>
      <c r="BJ241" s="38"/>
      <c r="BS241" s="33"/>
      <c r="BY241" s="5"/>
    </row>
    <row r="242" spans="3:77" s="3" customFormat="1" ht="12.75">
      <c r="C242" s="33"/>
      <c r="N242" s="33"/>
      <c r="AB242" s="30"/>
      <c r="BJ242" s="38"/>
      <c r="BS242" s="33"/>
      <c r="BY242" s="5"/>
    </row>
    <row r="243" spans="3:77" s="3" customFormat="1" ht="12.75">
      <c r="C243" s="33"/>
      <c r="N243" s="33"/>
      <c r="AB243" s="30"/>
      <c r="BJ243" s="38"/>
      <c r="BS243" s="33"/>
      <c r="BY243" s="5"/>
    </row>
    <row r="244" spans="3:77" s="3" customFormat="1" ht="12.75">
      <c r="C244" s="33"/>
      <c r="N244" s="33"/>
      <c r="AB244" s="30"/>
      <c r="BJ244" s="38"/>
      <c r="BS244" s="33"/>
      <c r="BY244" s="5"/>
    </row>
    <row r="245" spans="3:77" s="3" customFormat="1" ht="12.75">
      <c r="C245" s="33"/>
      <c r="N245" s="33"/>
      <c r="AB245" s="30"/>
      <c r="BJ245" s="38"/>
      <c r="BS245" s="33"/>
      <c r="BY245" s="5"/>
    </row>
    <row r="246" spans="3:77" s="3" customFormat="1" ht="12.75">
      <c r="C246" s="33"/>
      <c r="N246" s="33"/>
      <c r="AB246" s="30"/>
      <c r="BJ246" s="38"/>
      <c r="BS246" s="33"/>
      <c r="BY246" s="5"/>
    </row>
    <row r="247" spans="3:77" s="3" customFormat="1" ht="12.75">
      <c r="C247" s="33"/>
      <c r="N247" s="33"/>
      <c r="AB247" s="30"/>
      <c r="BJ247" s="38"/>
      <c r="BS247" s="33"/>
      <c r="BY247" s="5"/>
    </row>
    <row r="248" spans="3:77" s="3" customFormat="1" ht="12.75">
      <c r="C248" s="33"/>
      <c r="N248" s="33"/>
      <c r="AB248" s="30"/>
      <c r="BJ248" s="38"/>
      <c r="BS248" s="33"/>
      <c r="BY248" s="5"/>
    </row>
    <row r="249" spans="3:77" s="3" customFormat="1" ht="12.75">
      <c r="C249" s="33"/>
      <c r="D249" s="8"/>
      <c r="N249" s="33"/>
      <c r="O249" s="8"/>
      <c r="AB249" s="30"/>
      <c r="AC249" s="8"/>
      <c r="AQ249" s="8"/>
      <c r="BJ249" s="38"/>
      <c r="BS249" s="33"/>
      <c r="BY249" s="5"/>
    </row>
    <row r="250" spans="3:77" s="3" customFormat="1" ht="12.75">
      <c r="C250" s="33"/>
      <c r="D250" s="8"/>
      <c r="N250" s="33"/>
      <c r="O250" s="8"/>
      <c r="AB250" s="30"/>
      <c r="AC250" s="8"/>
      <c r="AQ250" s="8"/>
      <c r="BJ250" s="38"/>
      <c r="BS250" s="33"/>
      <c r="BY250" s="5"/>
    </row>
    <row r="251" spans="3:77" s="3" customFormat="1" ht="12.75">
      <c r="C251" s="33"/>
      <c r="D251" s="8"/>
      <c r="N251" s="33"/>
      <c r="O251" s="8"/>
      <c r="AB251" s="30"/>
      <c r="AC251" s="8"/>
      <c r="AQ251" s="8"/>
      <c r="BJ251" s="38"/>
      <c r="BS251" s="33"/>
      <c r="BY251" s="5"/>
    </row>
    <row r="252" spans="3:77" s="3" customFormat="1" ht="12.75">
      <c r="C252" s="33"/>
      <c r="D252" s="8"/>
      <c r="N252" s="33"/>
      <c r="O252" s="8"/>
      <c r="AB252" s="30"/>
      <c r="AC252" s="8"/>
      <c r="AQ252" s="8"/>
      <c r="BJ252" s="38"/>
      <c r="BS252" s="33"/>
      <c r="BY252" s="5"/>
    </row>
    <row r="253" spans="3:77" s="3" customFormat="1" ht="12.75">
      <c r="C253" s="33"/>
      <c r="D253" s="8"/>
      <c r="N253" s="33"/>
      <c r="O253" s="8"/>
      <c r="AB253" s="30"/>
      <c r="AC253" s="8"/>
      <c r="AQ253" s="8"/>
      <c r="BJ253" s="38"/>
      <c r="BS253" s="33"/>
      <c r="BY253" s="5"/>
    </row>
    <row r="254" spans="3:77" s="3" customFormat="1" ht="12.75">
      <c r="C254" s="33"/>
      <c r="D254" s="8"/>
      <c r="N254" s="33"/>
      <c r="O254" s="8"/>
      <c r="AB254" s="30"/>
      <c r="AC254" s="8"/>
      <c r="AQ254" s="8"/>
      <c r="BJ254" s="38"/>
      <c r="BS254" s="33"/>
      <c r="BY254" s="5"/>
    </row>
  </sheetData>
  <sheetProtection/>
  <printOptions/>
  <pageMargins left="0.7" right="0.7" top="0.75" bottom="0.75" header="0.3" footer="0.3"/>
  <pageSetup fitToHeight="1" fitToWidth="1" horizontalDpi="600" verticalDpi="600" orientation="landscape"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Valued Customer</cp:lastModifiedBy>
  <cp:lastPrinted>2020-07-23T18:30:34Z</cp:lastPrinted>
  <dcterms:created xsi:type="dcterms:W3CDTF">2020-03-07T16:08:13Z</dcterms:created>
  <dcterms:modified xsi:type="dcterms:W3CDTF">2020-07-24T01:08:13Z</dcterms:modified>
  <cp:category/>
  <cp:version/>
  <cp:contentType/>
  <cp:contentStatus/>
</cp:coreProperties>
</file>